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abecip.sharepoint.com/sites/InteligenciaMercado/Documentos Compartilhados/DADOS ECONÔMICOS/SITE/Ok/"/>
    </mc:Choice>
  </mc:AlternateContent>
  <xr:revisionPtr revIDLastSave="123" documentId="13_ncr:1_{014B92C9-82EF-4162-994B-58DA059768D0}" xr6:coauthVersionLast="47" xr6:coauthVersionMax="47" xr10:uidLastSave="{BE48818E-2273-4FC2-BA94-1E5FE3E9AD1A}"/>
  <bookViews>
    <workbookView xWindow="-120" yWindow="-120" windowWidth="29040" windowHeight="15720" activeTab="1" xr2:uid="{00000000-000D-0000-FFFF-FFFF00000000}"/>
  </bookViews>
  <sheets>
    <sheet name="BD_Unidades" sheetId="2" r:id="rId1"/>
    <sheet name="SBPE total" sheetId="1" r:id="rId2"/>
  </sheets>
  <definedNames>
    <definedName name="_xlnm.Print_Area" localSheetId="0">BD_Unidades!$A:$G</definedName>
    <definedName name="_xlnm.Print_Area" localSheetId="1">'SBPE total'!$B$1:$M$41</definedName>
    <definedName name="_xlnm.Print_Titles" localSheetId="1">'SBPE total'!$75:$78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" i="1" l="1"/>
  <c r="L2" i="1" l="1"/>
  <c r="C4" i="1" s="1"/>
  <c r="G108" i="2"/>
  <c r="G109" i="2"/>
  <c r="G110" i="2"/>
  <c r="G111" i="2"/>
  <c r="G112" i="2"/>
  <c r="G113" i="2"/>
  <c r="D111" i="2"/>
  <c r="D112" i="2"/>
  <c r="D113" i="2"/>
  <c r="G107" i="2"/>
  <c r="G104" i="2"/>
  <c r="G106" i="2"/>
  <c r="D103" i="2"/>
  <c r="D104" i="2"/>
  <c r="D105" i="2"/>
  <c r="D106" i="2"/>
  <c r="D107" i="2"/>
  <c r="D108" i="2"/>
  <c r="D109" i="2"/>
  <c r="D110" i="2"/>
  <c r="D102" i="2"/>
  <c r="D101" i="2"/>
  <c r="G100" i="2"/>
  <c r="D100" i="2"/>
  <c r="G102" i="2"/>
  <c r="G103" i="2"/>
  <c r="I52" i="1"/>
  <c r="G105" i="2"/>
  <c r="G101" i="2"/>
  <c r="H52" i="1"/>
  <c r="H53" i="1" s="1"/>
  <c r="H25" i="1" l="1"/>
  <c r="C25" i="1"/>
  <c r="B20" i="1"/>
  <c r="B19" i="1"/>
  <c r="B17" i="1"/>
  <c r="B16" i="1"/>
  <c r="B10" i="1"/>
  <c r="B15" i="1"/>
  <c r="B14" i="1"/>
  <c r="B18" i="1"/>
  <c r="B13" i="1"/>
  <c r="B12" i="1"/>
  <c r="B11" i="1"/>
  <c r="B9" i="1"/>
  <c r="F61" i="1"/>
  <c r="G61" i="1" s="1"/>
  <c r="B8" i="1"/>
  <c r="F58" i="1"/>
  <c r="G58" i="1" s="1"/>
  <c r="F62" i="1"/>
  <c r="G62" i="1" s="1"/>
  <c r="F60" i="1"/>
  <c r="G60" i="1" s="1"/>
  <c r="F52" i="1"/>
  <c r="G52" i="1" s="1"/>
  <c r="F55" i="1"/>
  <c r="G55" i="1" s="1"/>
  <c r="F57" i="1"/>
  <c r="G57" i="1" s="1"/>
  <c r="F53" i="1"/>
  <c r="G53" i="1" s="1"/>
  <c r="F51" i="1"/>
  <c r="G51" i="1" s="1"/>
  <c r="F54" i="1"/>
  <c r="G54" i="1" s="1"/>
  <c r="F56" i="1"/>
  <c r="G56" i="1" s="1"/>
  <c r="F59" i="1"/>
  <c r="G59" i="1" s="1"/>
  <c r="C8" i="1" l="1"/>
  <c r="F8" i="1"/>
  <c r="G8" i="1"/>
  <c r="D8" i="1"/>
  <c r="D16" i="1"/>
  <c r="F16" i="1"/>
  <c r="C16" i="1"/>
  <c r="G16" i="1"/>
  <c r="G14" i="1"/>
  <c r="C14" i="1"/>
  <c r="F14" i="1"/>
  <c r="D14" i="1"/>
  <c r="F12" i="1"/>
  <c r="G12" i="1"/>
  <c r="D12" i="1"/>
  <c r="C12" i="1"/>
  <c r="F9" i="1"/>
  <c r="C9" i="1"/>
  <c r="D9" i="1"/>
  <c r="G9" i="1"/>
  <c r="D17" i="1"/>
  <c r="F17" i="1"/>
  <c r="G17" i="1"/>
  <c r="C17" i="1"/>
  <c r="C19" i="1"/>
  <c r="G19" i="1"/>
  <c r="D19" i="1"/>
  <c r="F19" i="1"/>
  <c r="F15" i="1"/>
  <c r="G15" i="1"/>
  <c r="D15" i="1"/>
  <c r="C15" i="1"/>
  <c r="C10" i="1"/>
  <c r="G10" i="1"/>
  <c r="D10" i="1"/>
  <c r="F10" i="1"/>
  <c r="F18" i="1"/>
  <c r="C18" i="1"/>
  <c r="D18" i="1"/>
  <c r="G18" i="1"/>
  <c r="D13" i="1"/>
  <c r="G13" i="1"/>
  <c r="F13" i="1"/>
  <c r="C13" i="1"/>
  <c r="D11" i="1"/>
  <c r="F11" i="1"/>
  <c r="C11" i="1"/>
  <c r="G11" i="1"/>
  <c r="E15" i="1" l="1"/>
  <c r="E17" i="1"/>
  <c r="H18" i="1"/>
  <c r="E19" i="1"/>
  <c r="H16" i="1"/>
  <c r="E14" i="1"/>
  <c r="H11" i="1"/>
  <c r="E9" i="1"/>
  <c r="E13" i="1"/>
  <c r="H13" i="1"/>
  <c r="H12" i="1"/>
  <c r="E12" i="1"/>
  <c r="H9" i="1"/>
  <c r="H8" i="1"/>
  <c r="E8" i="1"/>
  <c r="H10" i="1"/>
  <c r="E10" i="1"/>
  <c r="E11" i="1"/>
  <c r="E18" i="1"/>
  <c r="H19" i="1"/>
  <c r="H15" i="1"/>
  <c r="H14" i="1"/>
  <c r="H17" i="1"/>
  <c r="E16" i="1"/>
  <c r="F20" i="1"/>
  <c r="G20" i="1"/>
  <c r="C20" i="1"/>
  <c r="D20" i="1"/>
  <c r="E20" i="1" l="1"/>
  <c r="H20" i="1"/>
</calcChain>
</file>

<file path=xl/sharedStrings.xml><?xml version="1.0" encoding="utf-8"?>
<sst xmlns="http://schemas.openxmlformats.org/spreadsheetml/2006/main" count="30" uniqueCount="18">
  <si>
    <t>CONSTRUÇÃO, AQUISIÇÃO, REFORMA E MATERIAL PARA CONSTRUÇÃO</t>
  </si>
  <si>
    <t>Unidades Financiadas</t>
  </si>
  <si>
    <t xml:space="preserve">    Valores em R$ Milhões</t>
  </si>
  <si>
    <t>Período</t>
  </si>
  <si>
    <t>Construção</t>
  </si>
  <si>
    <t xml:space="preserve">Aquisição </t>
  </si>
  <si>
    <t>Total</t>
  </si>
  <si>
    <t>Obs: Reforma e material p/ construção estão inclusos em Construção.</t>
  </si>
  <si>
    <t>OPERAÇÕES CONTRATADAS COM RECURSOS DE CADERNETA</t>
  </si>
  <si>
    <t>PRIMEIRO MÊS</t>
  </si>
  <si>
    <t>ÚLTIMO MÊS</t>
  </si>
  <si>
    <t>OPERAÇÕES CONTRATADAS COM RECURSOS DE POUPANÇA SBPE</t>
  </si>
  <si>
    <t>Fontes: Abecip e Banco Central</t>
  </si>
  <si>
    <t>Fonte: Abecip e Banco Central</t>
  </si>
  <si>
    <t>Obs: Reforma e material p/ construção estão inclusos em Construção</t>
  </si>
  <si>
    <t>INTELIGÊNCIA DE MERCADO</t>
  </si>
  <si>
    <t>AQUISIÇÃO, CONSTRUÇÃO, REFORMA E MATERIAIS</t>
  </si>
  <si>
    <t>Obs2: Dados de 2024 e 2025 revisados.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</si>
</sst>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\ ###\ ###\ ##0\ "/>
    <numFmt numFmtId="168" formatCode="General_)"/>
    <numFmt numFmtId="169" formatCode="d/m"/>
  </numFmts>
  <fonts count="19" x14ac:knownFonts="1">
    <font>
      <sz val="10"/>
      <name val="Arial"/>
      <family val="2"/>
    </font>
    <font>
      <sz val="10"/>
      <name val="Arial"/>
      <family val="2"/>
    </font>
    <font>
      <sz val="7"/>
      <name val="SwitzerlandLight"/>
    </font>
    <font>
      <sz val="7"/>
      <name val="Times New Roman"/>
      <family val="1"/>
    </font>
    <font>
      <b/>
      <sz val="14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4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8">
    <xf numFmtId="0" fontId="0" fillId="0" borderId="0"/>
    <xf numFmtId="167" fontId="2" fillId="0" borderId="1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3" fillId="0" borderId="0" applyAlignment="0">
      <alignment horizontal="left"/>
    </xf>
    <xf numFmtId="168" fontId="4" fillId="0" borderId="2"/>
    <xf numFmtId="164" fontId="1" fillId="0" borderId="0" applyFont="0" applyFill="0" applyBorder="0" applyAlignment="0" applyProtection="0"/>
  </cellStyleXfs>
  <cellXfs count="79">
    <xf numFmtId="0" fontId="0" fillId="0" borderId="0" xfId="0"/>
    <xf numFmtId="17" fontId="6" fillId="0" borderId="11" xfId="0" quotePrefix="1" applyNumberFormat="1" applyFont="1" applyBorder="1" applyAlignment="1">
      <alignment horizontal="left"/>
    </xf>
    <xf numFmtId="165" fontId="6" fillId="0" borderId="0" xfId="7" applyNumberFormat="1" applyFont="1" applyBorder="1" applyAlignment="1"/>
    <xf numFmtId="165" fontId="6" fillId="0" borderId="11" xfId="7" applyNumberFormat="1" applyFont="1" applyBorder="1" applyAlignment="1"/>
    <xf numFmtId="164" fontId="6" fillId="0" borderId="0" xfId="7" applyFont="1" applyBorder="1" applyAlignment="1"/>
    <xf numFmtId="165" fontId="6" fillId="0" borderId="0" xfId="7" applyNumberFormat="1" applyFont="1" applyFill="1" applyBorder="1" applyAlignment="1"/>
    <xf numFmtId="165" fontId="6" fillId="0" borderId="11" xfId="7" applyNumberFormat="1" applyFont="1" applyFill="1" applyBorder="1" applyAlignment="1"/>
    <xf numFmtId="164" fontId="6" fillId="0" borderId="0" xfId="7" applyFont="1" applyFill="1" applyBorder="1" applyAlignment="1"/>
    <xf numFmtId="0" fontId="5" fillId="0" borderId="12" xfId="0" applyFont="1" applyBorder="1"/>
    <xf numFmtId="0" fontId="6" fillId="0" borderId="12" xfId="0" applyFont="1" applyBorder="1"/>
    <xf numFmtId="165" fontId="6" fillId="0" borderId="12" xfId="7" applyNumberFormat="1" applyFont="1" applyBorder="1" applyAlignment="1"/>
    <xf numFmtId="166" fontId="6" fillId="0" borderId="12" xfId="4" applyNumberFormat="1" applyFont="1" applyBorder="1"/>
    <xf numFmtId="0" fontId="6" fillId="0" borderId="0" xfId="0" applyFont="1"/>
    <xf numFmtId="165" fontId="6" fillId="0" borderId="0" xfId="0" applyNumberFormat="1" applyFont="1"/>
    <xf numFmtId="0" fontId="0" fillId="0" borderId="0" xfId="0" applyProtection="1">
      <protection locked="0"/>
    </xf>
    <xf numFmtId="165" fontId="6" fillId="0" borderId="0" xfId="7" applyNumberFormat="1" applyFont="1" applyBorder="1"/>
    <xf numFmtId="0" fontId="7" fillId="0" borderId="0" xfId="0" applyFont="1" applyAlignment="1">
      <alignment horizontal="center"/>
    </xf>
    <xf numFmtId="17" fontId="6" fillId="0" borderId="0" xfId="0" quotePrefix="1" applyNumberFormat="1" applyFont="1" applyAlignment="1">
      <alignment horizontal="left"/>
    </xf>
    <xf numFmtId="165" fontId="0" fillId="0" borderId="0" xfId="0" applyNumberFormat="1"/>
    <xf numFmtId="0" fontId="6" fillId="2" borderId="11" xfId="0" applyFont="1" applyFill="1" applyBorder="1"/>
    <xf numFmtId="165" fontId="6" fillId="2" borderId="0" xfId="7" applyNumberFormat="1" applyFont="1" applyFill="1" applyBorder="1" applyAlignment="1"/>
    <xf numFmtId="165" fontId="6" fillId="2" borderId="11" xfId="7" applyNumberFormat="1" applyFont="1" applyFill="1" applyBorder="1" applyAlignment="1"/>
    <xf numFmtId="164" fontId="6" fillId="2" borderId="0" xfId="7" applyFont="1" applyFill="1" applyBorder="1" applyAlignment="1"/>
    <xf numFmtId="43" fontId="0" fillId="0" borderId="0" xfId="0" applyNumberFormat="1"/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2" applyFont="1" applyProtection="1">
      <protection hidden="1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7" fillId="0" borderId="0" xfId="2" applyFont="1" applyProtection="1">
      <protection locked="0"/>
    </xf>
    <xf numFmtId="165" fontId="6" fillId="0" borderId="13" xfId="0" applyNumberFormat="1" applyFont="1" applyBorder="1" applyProtection="1">
      <protection hidden="1"/>
    </xf>
    <xf numFmtId="165" fontId="6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1" fillId="0" borderId="0" xfId="0" quotePrefix="1" applyFont="1" applyAlignment="1" applyProtection="1">
      <alignment horizontal="left"/>
      <protection hidden="1"/>
    </xf>
    <xf numFmtId="165" fontId="6" fillId="0" borderId="0" xfId="7" applyNumberFormat="1" applyFont="1" applyBorder="1" applyAlignment="1" applyProtection="1">
      <protection hidden="1"/>
    </xf>
    <xf numFmtId="166" fontId="6" fillId="0" borderId="0" xfId="4" applyNumberFormat="1" applyFont="1" applyBorder="1" applyProtection="1">
      <protection hidden="1"/>
    </xf>
    <xf numFmtId="0" fontId="12" fillId="0" borderId="0" xfId="0" quotePrefix="1" applyFont="1" applyAlignment="1" applyProtection="1">
      <alignment horizontal="left"/>
      <protection locked="0"/>
    </xf>
    <xf numFmtId="165" fontId="10" fillId="0" borderId="0" xfId="0" applyNumberFormat="1" applyFont="1" applyProtection="1">
      <protection locked="0"/>
    </xf>
    <xf numFmtId="164" fontId="10" fillId="0" borderId="0" xfId="7" applyFont="1" applyFill="1" applyBorder="1" applyAlignment="1" applyProtection="1">
      <protection locked="0"/>
    </xf>
    <xf numFmtId="0" fontId="5" fillId="0" borderId="0" xfId="0" quotePrefix="1" applyFont="1" applyAlignment="1" applyProtection="1">
      <alignment horizontal="left"/>
      <protection locked="0"/>
    </xf>
    <xf numFmtId="165" fontId="6" fillId="0" borderId="0" xfId="0" applyNumberFormat="1" applyFont="1" applyProtection="1">
      <protection locked="0"/>
    </xf>
    <xf numFmtId="164" fontId="6" fillId="0" borderId="0" xfId="7" applyFont="1" applyFill="1" applyBorder="1" applyAlignment="1" applyProtection="1">
      <protection locked="0"/>
    </xf>
    <xf numFmtId="165" fontId="9" fillId="0" borderId="0" xfId="0" applyNumberFormat="1" applyFont="1" applyProtection="1">
      <protection locked="0"/>
    </xf>
    <xf numFmtId="9" fontId="9" fillId="0" borderId="0" xfId="4" applyFont="1" applyBorder="1" applyProtection="1">
      <protection locked="0"/>
    </xf>
    <xf numFmtId="165" fontId="9" fillId="0" borderId="0" xfId="7" applyNumberFormat="1" applyFont="1" applyBorder="1" applyAlignment="1" applyProtection="1">
      <protection locked="0"/>
    </xf>
    <xf numFmtId="164" fontId="9" fillId="0" borderId="0" xfId="7" applyFont="1" applyBorder="1" applyAlignment="1" applyProtection="1">
      <protection locked="0"/>
    </xf>
    <xf numFmtId="164" fontId="9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0" fontId="5" fillId="3" borderId="5" xfId="2" applyFont="1" applyFill="1" applyBorder="1" applyAlignment="1" applyProtection="1">
      <alignment horizontal="center"/>
      <protection hidden="1"/>
    </xf>
    <xf numFmtId="165" fontId="7" fillId="3" borderId="14" xfId="0" applyNumberFormat="1" applyFont="1" applyFill="1" applyBorder="1" applyProtection="1">
      <protection hidden="1"/>
    </xf>
    <xf numFmtId="165" fontId="7" fillId="3" borderId="0" xfId="0" applyNumberFormat="1" applyFont="1" applyFill="1" applyProtection="1">
      <protection hidden="1"/>
    </xf>
    <xf numFmtId="0" fontId="5" fillId="3" borderId="4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0" fontId="5" fillId="3" borderId="0" xfId="0" applyFont="1" applyFill="1"/>
    <xf numFmtId="169" fontId="6" fillId="0" borderId="0" xfId="3" applyNumberFormat="1" applyFont="1" applyAlignment="1" applyProtection="1">
      <alignment horizontal="center"/>
      <protection locked="0"/>
    </xf>
    <xf numFmtId="14" fontId="6" fillId="0" borderId="0" xfId="3" applyNumberFormat="1" applyFont="1" applyProtection="1">
      <protection locked="0"/>
    </xf>
    <xf numFmtId="0" fontId="6" fillId="0" borderId="0" xfId="3" applyFont="1" applyProtection="1">
      <protection locked="0"/>
    </xf>
    <xf numFmtId="14" fontId="6" fillId="0" borderId="0" xfId="3" applyNumberFormat="1" applyFont="1" applyAlignment="1" applyProtection="1">
      <alignment horizontal="left"/>
      <protection locked="0"/>
    </xf>
    <xf numFmtId="17" fontId="6" fillId="0" borderId="0" xfId="3" applyNumberFormat="1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8" fillId="0" borderId="0" xfId="0" quotePrefix="1" applyFont="1" applyAlignment="1">
      <alignment horizontal="left"/>
    </xf>
    <xf numFmtId="17" fontId="18" fillId="0" borderId="0" xfId="0" quotePrefix="1" applyNumberFormat="1" applyFont="1" applyAlignment="1">
      <alignment horizontal="left"/>
    </xf>
    <xf numFmtId="0" fontId="5" fillId="3" borderId="7" xfId="2" applyFont="1" applyFill="1" applyBorder="1" applyAlignment="1" applyProtection="1">
      <alignment horizontal="center"/>
      <protection hidden="1"/>
    </xf>
    <xf numFmtId="0" fontId="5" fillId="3" borderId="8" xfId="2" applyFont="1" applyFill="1" applyBorder="1" applyAlignment="1" applyProtection="1">
      <alignment horizontal="center"/>
      <protection hidden="1"/>
    </xf>
    <xf numFmtId="0" fontId="5" fillId="3" borderId="4" xfId="2" applyFont="1" applyFill="1" applyBorder="1" applyAlignment="1" applyProtection="1">
      <alignment horizontal="center"/>
      <protection hidden="1"/>
    </xf>
    <xf numFmtId="0" fontId="5" fillId="3" borderId="5" xfId="2" applyFont="1" applyFill="1" applyBorder="1" applyAlignment="1" applyProtection="1">
      <alignment horizontal="center" vertical="center"/>
      <protection hidden="1"/>
    </xf>
    <xf numFmtId="0" fontId="6" fillId="4" borderId="9" xfId="0" applyFont="1" applyFill="1" applyBorder="1" applyAlignment="1" applyProtection="1">
      <alignment vertical="center"/>
      <protection hidden="1"/>
    </xf>
    <xf numFmtId="0" fontId="5" fillId="3" borderId="0" xfId="2" applyFont="1" applyFill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4" borderId="10" xfId="0" applyFont="1" applyFill="1" applyBorder="1" applyAlignment="1">
      <alignment horizontal="center" vertical="center" wrapText="1"/>
    </xf>
  </cellXfs>
  <cellStyles count="8">
    <cellStyle name="bolet" xfId="1" xr:uid="{00000000-0005-0000-0000-000000000000}"/>
    <cellStyle name="Normal" xfId="0" builtinId="0"/>
    <cellStyle name="Normal 2" xfId="2" xr:uid="{00000000-0005-0000-0000-000002000000}"/>
    <cellStyle name="Normal_cub_geral" xfId="3" xr:uid="{00000000-0005-0000-0000-000003000000}"/>
    <cellStyle name="Porcentagem" xfId="4" builtinId="5"/>
    <cellStyle name="Rodape_BOL1-02" xfId="5" xr:uid="{00000000-0005-0000-0000-000005000000}"/>
    <cellStyle name="Titulo" xfId="6" xr:uid="{00000000-0005-0000-0000-000006000000}"/>
    <cellStyle name="Vírgula" xfId="7" builtinId="3"/>
  </cellStyles>
  <dxfs count="0"/>
  <tableStyles count="0" defaultTableStyle="TableStyleMedium9" defaultPivotStyle="PivotStyleLight16"/>
  <colors>
    <mruColors>
      <color rgb="FF4069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2"/>
          <c:order val="0"/>
          <c:tx>
            <c:strRef>
              <c:f>'SBPE total'!$C$7</c:f>
              <c:strCache>
                <c:ptCount val="1"/>
                <c:pt idx="0">
                  <c:v>Construção</c:v>
                </c:pt>
              </c:strCache>
            </c:strRef>
          </c:tx>
          <c:spPr>
            <a:pattFill prst="pct50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Jan-26</c:v>
                </c:pt>
                <c:pt idx="1">
                  <c:v>Fev-26</c:v>
                </c:pt>
                <c:pt idx="2">
                  <c:v>Mar-26</c:v>
                </c:pt>
                <c:pt idx="3">
                  <c:v>Abr-26</c:v>
                </c:pt>
                <c:pt idx="4">
                  <c:v>Mai-26</c:v>
                </c:pt>
                <c:pt idx="5">
                  <c:v>Jun-26</c:v>
                </c:pt>
                <c:pt idx="6">
                  <c:v>Jul-26</c:v>
                </c:pt>
                <c:pt idx="7">
                  <c:v>Ago-26</c:v>
                </c:pt>
                <c:pt idx="8">
                  <c:v>Set-26</c:v>
                </c:pt>
                <c:pt idx="9">
                  <c:v>Out-26</c:v>
                </c:pt>
                <c:pt idx="10">
                  <c:v>Nov-26</c:v>
                </c:pt>
                <c:pt idx="11">
                  <c:v>Dez-26</c:v>
                </c:pt>
              </c:strCache>
            </c:strRef>
          </c:cat>
          <c:val>
            <c:numRef>
              <c:f>'SBPE total'!$C$8:$C$19</c:f>
              <c:numCache>
                <c:formatCode>_(* #,##0_);_(* \(#,##0\);_(* "-"??_);_(@_)</c:formatCode>
                <c:ptCount val="12"/>
                <c:pt idx="0">
                  <c:v>11361</c:v>
                </c:pt>
                <c:pt idx="1">
                  <c:v>13119</c:v>
                </c:pt>
                <c:pt idx="2">
                  <c:v>23129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1E-47F2-AA52-6CA3FB763CD7}"/>
            </c:ext>
          </c:extLst>
        </c:ser>
        <c:ser>
          <c:idx val="0"/>
          <c:order val="1"/>
          <c:tx>
            <c:strRef>
              <c:f>'SBPE total'!$D$7</c:f>
              <c:strCache>
                <c:ptCount val="1"/>
                <c:pt idx="0">
                  <c:v>Aquisição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Jan-26</c:v>
                </c:pt>
                <c:pt idx="1">
                  <c:v>Fev-26</c:v>
                </c:pt>
                <c:pt idx="2">
                  <c:v>Mar-26</c:v>
                </c:pt>
                <c:pt idx="3">
                  <c:v>Abr-26</c:v>
                </c:pt>
                <c:pt idx="4">
                  <c:v>Mai-26</c:v>
                </c:pt>
                <c:pt idx="5">
                  <c:v>Jun-26</c:v>
                </c:pt>
                <c:pt idx="6">
                  <c:v>Jul-26</c:v>
                </c:pt>
                <c:pt idx="7">
                  <c:v>Ago-26</c:v>
                </c:pt>
                <c:pt idx="8">
                  <c:v>Set-26</c:v>
                </c:pt>
                <c:pt idx="9">
                  <c:v>Out-26</c:v>
                </c:pt>
                <c:pt idx="10">
                  <c:v>Nov-26</c:v>
                </c:pt>
                <c:pt idx="11">
                  <c:v>Dez-26</c:v>
                </c:pt>
              </c:strCache>
            </c:strRef>
          </c:cat>
          <c:val>
            <c:numRef>
              <c:f>'SBPE total'!$D$8:$D$19</c:f>
              <c:numCache>
                <c:formatCode>_(* #,##0_);_(* \(#,##0\);_(* "-"??_);_(@_)</c:formatCode>
                <c:ptCount val="12"/>
                <c:pt idx="0">
                  <c:v>24340</c:v>
                </c:pt>
                <c:pt idx="1">
                  <c:v>22020</c:v>
                </c:pt>
                <c:pt idx="2">
                  <c:v>31507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1E-47F2-AA52-6CA3FB763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2415039"/>
        <c:axId val="1"/>
      </c:barChart>
      <c:catAx>
        <c:axId val="118241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2415039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7524963611174436"/>
          <c:y val="0.88965446329518094"/>
          <c:w val="0.58313078348502656"/>
          <c:h val="8.285412777011125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chemeClr val="tx1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2"/>
          <c:order val="0"/>
          <c:tx>
            <c:strRef>
              <c:f>'SBPE total'!$F$7</c:f>
              <c:strCache>
                <c:ptCount val="1"/>
                <c:pt idx="0">
                  <c:v>Construção</c:v>
                </c:pt>
              </c:strCache>
            </c:strRef>
          </c:tx>
          <c:spPr>
            <a:pattFill prst="pct50">
              <a:fgClr>
                <a:schemeClr val="tx2">
                  <a:lumMod val="60000"/>
                  <a:lumOff val="40000"/>
                </a:schemeClr>
              </a:fgClr>
              <a:bgClr>
                <a:prstClr val="white"/>
              </a:bgClr>
            </a:patt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Jan-26</c:v>
                </c:pt>
                <c:pt idx="1">
                  <c:v>Fev-26</c:v>
                </c:pt>
                <c:pt idx="2">
                  <c:v>Mar-26</c:v>
                </c:pt>
                <c:pt idx="3">
                  <c:v>Abr-26</c:v>
                </c:pt>
                <c:pt idx="4">
                  <c:v>Mai-26</c:v>
                </c:pt>
                <c:pt idx="5">
                  <c:v>Jun-26</c:v>
                </c:pt>
                <c:pt idx="6">
                  <c:v>Jul-26</c:v>
                </c:pt>
                <c:pt idx="7">
                  <c:v>Ago-26</c:v>
                </c:pt>
                <c:pt idx="8">
                  <c:v>Set-26</c:v>
                </c:pt>
                <c:pt idx="9">
                  <c:v>Out-26</c:v>
                </c:pt>
                <c:pt idx="10">
                  <c:v>Nov-26</c:v>
                </c:pt>
                <c:pt idx="11">
                  <c:v>Dez-26</c:v>
                </c:pt>
              </c:strCache>
            </c:strRef>
          </c:cat>
          <c:val>
            <c:numRef>
              <c:f>'SBPE total'!$F$8:$F$19</c:f>
              <c:numCache>
                <c:formatCode>_(* #,##0_);_(* \(#,##0\);_(* "-"??_);_(@_)</c:formatCode>
                <c:ptCount val="12"/>
                <c:pt idx="0">
                  <c:v>2614.8535046100001</c:v>
                </c:pt>
                <c:pt idx="1">
                  <c:v>2723.65386046</c:v>
                </c:pt>
                <c:pt idx="2">
                  <c:v>5879.2181113799998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B-48E0-9170-295D1BE23F45}"/>
            </c:ext>
          </c:extLst>
        </c:ser>
        <c:ser>
          <c:idx val="0"/>
          <c:order val="1"/>
          <c:tx>
            <c:strRef>
              <c:f>'SBPE total'!$G$7</c:f>
              <c:strCache>
                <c:ptCount val="1"/>
                <c:pt idx="0">
                  <c:v>Aquisição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Jan-26</c:v>
                </c:pt>
                <c:pt idx="1">
                  <c:v>Fev-26</c:v>
                </c:pt>
                <c:pt idx="2">
                  <c:v>Mar-26</c:v>
                </c:pt>
                <c:pt idx="3">
                  <c:v>Abr-26</c:v>
                </c:pt>
                <c:pt idx="4">
                  <c:v>Mai-26</c:v>
                </c:pt>
                <c:pt idx="5">
                  <c:v>Jun-26</c:v>
                </c:pt>
                <c:pt idx="6">
                  <c:v>Jul-26</c:v>
                </c:pt>
                <c:pt idx="7">
                  <c:v>Ago-26</c:v>
                </c:pt>
                <c:pt idx="8">
                  <c:v>Set-26</c:v>
                </c:pt>
                <c:pt idx="9">
                  <c:v>Out-26</c:v>
                </c:pt>
                <c:pt idx="10">
                  <c:v>Nov-26</c:v>
                </c:pt>
                <c:pt idx="11">
                  <c:v>Dez-26</c:v>
                </c:pt>
              </c:strCache>
            </c:strRef>
          </c:cat>
          <c:val>
            <c:numRef>
              <c:f>'SBPE total'!$G$8:$G$19</c:f>
              <c:numCache>
                <c:formatCode>_(* #,##0_);_(* \(#,##0\);_(* "-"??_);_(@_)</c:formatCode>
                <c:ptCount val="12"/>
                <c:pt idx="0">
                  <c:v>9510.4704343400008</c:v>
                </c:pt>
                <c:pt idx="1">
                  <c:v>9052.6944638999994</c:v>
                </c:pt>
                <c:pt idx="2">
                  <c:v>12601.955448859993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B-48E0-9170-295D1BE23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2419615"/>
        <c:axId val="1"/>
      </c:barChart>
      <c:catAx>
        <c:axId val="11824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2419615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6935942630602139"/>
          <c:y val="0.88965446329518094"/>
          <c:w val="0.5644889577087383"/>
          <c:h val="8.285412777011125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trlProps/ctrlProp1.xml><?xml version="1.0" encoding="utf-8"?>
<formControlPr xmlns="http://schemas.microsoft.com/office/spreadsheetml/2009/9/main" objectType="List" dx="22" fmlaLink="$L$1" fmlaRange="$C$51:$C$75" noThreeD="1" sel="25" val="1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552450</xdr:colOff>
      <xdr:row>3</xdr:row>
      <xdr:rowOff>11170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485775" cy="493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34636</xdr:colOff>
      <xdr:row>25</xdr:row>
      <xdr:rowOff>148503</xdr:rowOff>
    </xdr:from>
    <xdr:to>
      <xdr:col>6</xdr:col>
      <xdr:colOff>360545</xdr:colOff>
      <xdr:row>43</xdr:row>
      <xdr:rowOff>433</xdr:rowOff>
    </xdr:to>
    <xdr:graphicFrame macro="">
      <xdr:nvGraphicFramePr>
        <xdr:cNvPr id="1955" name="Gráfico 3">
          <a:extLst>
            <a:ext uri="{FF2B5EF4-FFF2-40B4-BE49-F238E27FC236}">
              <a16:creationId xmlns:a16="http://schemas.microsoft.com/office/drawing/2014/main" id="{00000000-0008-0000-0100-0000A3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355026</xdr:colOff>
      <xdr:row>25</xdr:row>
      <xdr:rowOff>148503</xdr:rowOff>
    </xdr:from>
    <xdr:to>
      <xdr:col>11</xdr:col>
      <xdr:colOff>836799</xdr:colOff>
      <xdr:row>43</xdr:row>
      <xdr:rowOff>433</xdr:rowOff>
    </xdr:to>
    <xdr:graphicFrame macro="">
      <xdr:nvGraphicFramePr>
        <xdr:cNvPr id="1956" name="Gráfico 4">
          <a:extLst>
            <a:ext uri="{FF2B5EF4-FFF2-40B4-BE49-F238E27FC236}">
              <a16:creationId xmlns:a16="http://schemas.microsoft.com/office/drawing/2014/main" id="{00000000-0008-0000-0100-0000A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8</xdr:col>
      <xdr:colOff>413907</xdr:colOff>
      <xdr:row>9</xdr:row>
      <xdr:rowOff>136053</xdr:rowOff>
    </xdr:from>
    <xdr:to>
      <xdr:col>9</xdr:col>
      <xdr:colOff>684070</xdr:colOff>
      <xdr:row>13</xdr:row>
      <xdr:rowOff>54442</xdr:rowOff>
    </xdr:to>
    <xdr:sp macro="" textlink="">
      <xdr:nvSpPr>
        <xdr:cNvPr id="5" name="Seta para a direit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74725" y="1677371"/>
          <a:ext cx="962890" cy="576480"/>
        </a:xfrm>
        <a:prstGeom prst="rightArrow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pt-BR" b="1">
              <a:solidFill>
                <a:sysClr val="windowText" lastClr="000000"/>
              </a:solidFill>
            </a:rPr>
            <a:t>Selecione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133350</xdr:rowOff>
        </xdr:from>
        <xdr:to>
          <xdr:col>11</xdr:col>
          <xdr:colOff>581025</xdr:colOff>
          <xdr:row>15</xdr:row>
          <xdr:rowOff>114300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73602</xdr:colOff>
      <xdr:row>0</xdr:row>
      <xdr:rowOff>87458</xdr:rowOff>
    </xdr:from>
    <xdr:to>
      <xdr:col>1</xdr:col>
      <xdr:colOff>649602</xdr:colOff>
      <xdr:row>3</xdr:row>
      <xdr:rowOff>126852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7458"/>
          <a:ext cx="576000" cy="593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L312"/>
  <sheetViews>
    <sheetView showGridLines="0" zoomScale="110" zoomScaleNormal="110" workbookViewId="0">
      <pane xSplit="1" ySplit="5" topLeftCell="B286" activePane="bottomRight" state="frozen"/>
      <selection activeCell="G16" sqref="G16"/>
      <selection pane="topRight" activeCell="G16" sqref="G16"/>
      <selection pane="bottomLeft" activeCell="G16" sqref="G16"/>
      <selection pane="bottomRight" activeCell="G297" sqref="G297"/>
    </sheetView>
  </sheetViews>
  <sheetFormatPr defaultRowHeight="12.75" x14ac:dyDescent="0.2"/>
  <cols>
    <col min="6" max="7" width="10" bestFit="1" customWidth="1"/>
    <col min="8" max="8" width="14" bestFit="1" customWidth="1"/>
    <col min="9" max="9" width="13.5703125" bestFit="1" customWidth="1"/>
  </cols>
  <sheetData>
    <row r="1" spans="1:7" x14ac:dyDescent="0.2">
      <c r="B1" s="76" t="s">
        <v>11</v>
      </c>
      <c r="C1" s="76"/>
      <c r="D1" s="76"/>
      <c r="E1" s="76"/>
      <c r="F1" s="76"/>
      <c r="G1" s="76"/>
    </row>
    <row r="2" spans="1:7" x14ac:dyDescent="0.2">
      <c r="B2" s="77" t="s">
        <v>0</v>
      </c>
      <c r="C2" s="77"/>
      <c r="D2" s="77"/>
      <c r="E2" s="77"/>
      <c r="F2" s="77"/>
      <c r="G2" s="77"/>
    </row>
    <row r="3" spans="1:7" x14ac:dyDescent="0.2">
      <c r="B3" s="16"/>
      <c r="C3" s="16"/>
      <c r="D3" s="16"/>
      <c r="E3" s="16"/>
      <c r="F3" s="16"/>
      <c r="G3" s="16"/>
    </row>
    <row r="4" spans="1:7" x14ac:dyDescent="0.2">
      <c r="A4" s="78" t="s">
        <v>3</v>
      </c>
      <c r="B4" s="73" t="s">
        <v>1</v>
      </c>
      <c r="C4" s="73"/>
      <c r="D4" s="74"/>
      <c r="E4" s="75" t="s">
        <v>2</v>
      </c>
      <c r="F4" s="73"/>
      <c r="G4" s="74"/>
    </row>
    <row r="5" spans="1:7" x14ac:dyDescent="0.2">
      <c r="A5" s="78"/>
      <c r="B5" s="54" t="s">
        <v>4</v>
      </c>
      <c r="C5" s="55" t="s">
        <v>5</v>
      </c>
      <c r="D5" s="55" t="s">
        <v>6</v>
      </c>
      <c r="E5" s="55" t="s">
        <v>4</v>
      </c>
      <c r="F5" s="55" t="s">
        <v>5</v>
      </c>
      <c r="G5" s="55" t="s">
        <v>6</v>
      </c>
    </row>
    <row r="6" spans="1:7" x14ac:dyDescent="0.2">
      <c r="A6" s="1">
        <v>37257</v>
      </c>
      <c r="B6" s="2">
        <v>200</v>
      </c>
      <c r="C6" s="2">
        <v>1455</v>
      </c>
      <c r="D6" s="3">
        <v>1655</v>
      </c>
      <c r="E6" s="4">
        <v>13.540470000000001</v>
      </c>
      <c r="F6" s="4">
        <v>83.952372999999994</v>
      </c>
      <c r="G6" s="4">
        <v>97.492842999999993</v>
      </c>
    </row>
    <row r="7" spans="1:7" x14ac:dyDescent="0.2">
      <c r="A7" s="1">
        <v>37288</v>
      </c>
      <c r="B7" s="2">
        <v>483</v>
      </c>
      <c r="C7" s="2">
        <v>1456</v>
      </c>
      <c r="D7" s="3">
        <v>1939</v>
      </c>
      <c r="E7" s="4">
        <v>32.117294999999999</v>
      </c>
      <c r="F7" s="4">
        <v>96.122789999999995</v>
      </c>
      <c r="G7" s="4">
        <v>128.24008499999999</v>
      </c>
    </row>
    <row r="8" spans="1:7" x14ac:dyDescent="0.2">
      <c r="A8" s="1">
        <v>37316</v>
      </c>
      <c r="B8" s="2">
        <v>1049</v>
      </c>
      <c r="C8" s="2">
        <v>1522</v>
      </c>
      <c r="D8" s="3">
        <v>2571</v>
      </c>
      <c r="E8" s="4">
        <v>62.592800000000004</v>
      </c>
      <c r="F8" s="4">
        <v>101.712216</v>
      </c>
      <c r="G8" s="4">
        <v>164.30501599999999</v>
      </c>
    </row>
    <row r="9" spans="1:7" x14ac:dyDescent="0.2">
      <c r="A9" s="1">
        <v>37347</v>
      </c>
      <c r="B9" s="2">
        <v>684</v>
      </c>
      <c r="C9" s="2">
        <v>1723</v>
      </c>
      <c r="D9" s="3">
        <v>2407</v>
      </c>
      <c r="E9" s="4">
        <v>44.422428999999994</v>
      </c>
      <c r="F9" s="4">
        <v>108.148033</v>
      </c>
      <c r="G9" s="4">
        <v>152.57046199999999</v>
      </c>
    </row>
    <row r="10" spans="1:7" x14ac:dyDescent="0.2">
      <c r="A10" s="1">
        <v>37377</v>
      </c>
      <c r="B10" s="2">
        <v>571</v>
      </c>
      <c r="C10" s="2">
        <v>1536</v>
      </c>
      <c r="D10" s="3">
        <v>2107</v>
      </c>
      <c r="E10" s="4">
        <v>23.48</v>
      </c>
      <c r="F10" s="4">
        <v>98.281940000000006</v>
      </c>
      <c r="G10" s="4">
        <v>121.76194000000001</v>
      </c>
    </row>
    <row r="11" spans="1:7" x14ac:dyDescent="0.2">
      <c r="A11" s="1">
        <v>37408</v>
      </c>
      <c r="B11" s="2">
        <v>1109</v>
      </c>
      <c r="C11" s="2">
        <v>1536</v>
      </c>
      <c r="D11" s="3">
        <v>2645</v>
      </c>
      <c r="E11" s="4">
        <v>57.99</v>
      </c>
      <c r="F11" s="4">
        <v>100.633804</v>
      </c>
      <c r="G11" s="4">
        <v>158.62380400000001</v>
      </c>
    </row>
    <row r="12" spans="1:7" x14ac:dyDescent="0.2">
      <c r="A12" s="1">
        <v>37438</v>
      </c>
      <c r="B12" s="2">
        <v>216</v>
      </c>
      <c r="C12" s="2">
        <v>1706</v>
      </c>
      <c r="D12" s="3">
        <v>1922</v>
      </c>
      <c r="E12" s="4">
        <v>9.7073479999999996</v>
      </c>
      <c r="F12" s="4">
        <v>108.753411</v>
      </c>
      <c r="G12" s="4">
        <v>118.460759</v>
      </c>
    </row>
    <row r="13" spans="1:7" x14ac:dyDescent="0.2">
      <c r="A13" s="1">
        <v>37469</v>
      </c>
      <c r="B13" s="2">
        <v>506</v>
      </c>
      <c r="C13" s="2">
        <v>1838</v>
      </c>
      <c r="D13" s="3">
        <v>2344</v>
      </c>
      <c r="E13" s="4">
        <v>28.882640000000002</v>
      </c>
      <c r="F13" s="4">
        <v>120.46953600000001</v>
      </c>
      <c r="G13" s="4">
        <v>149.35217600000001</v>
      </c>
    </row>
    <row r="14" spans="1:7" x14ac:dyDescent="0.2">
      <c r="A14" s="1">
        <v>37500</v>
      </c>
      <c r="B14" s="2">
        <v>1698</v>
      </c>
      <c r="C14" s="2">
        <v>1568</v>
      </c>
      <c r="D14" s="3">
        <v>3266</v>
      </c>
      <c r="E14" s="4">
        <v>120.62029</v>
      </c>
      <c r="F14" s="4">
        <v>93.045665999999997</v>
      </c>
      <c r="G14" s="4">
        <v>213.66595599999999</v>
      </c>
    </row>
    <row r="15" spans="1:7" x14ac:dyDescent="0.2">
      <c r="A15" s="1">
        <v>37530</v>
      </c>
      <c r="B15" s="2">
        <v>337</v>
      </c>
      <c r="C15" s="2">
        <v>1687</v>
      </c>
      <c r="D15" s="3">
        <v>2024</v>
      </c>
      <c r="E15" s="4">
        <v>22.128</v>
      </c>
      <c r="F15" s="4">
        <v>103.73101</v>
      </c>
      <c r="G15" s="4">
        <v>125.85901</v>
      </c>
    </row>
    <row r="16" spans="1:7" x14ac:dyDescent="0.2">
      <c r="A16" s="1">
        <v>37561</v>
      </c>
      <c r="B16" s="2">
        <v>2059</v>
      </c>
      <c r="C16" s="2">
        <v>1326</v>
      </c>
      <c r="D16" s="3">
        <v>3385</v>
      </c>
      <c r="E16" s="4">
        <v>101.20349999999999</v>
      </c>
      <c r="F16" s="4">
        <v>81.119687999999996</v>
      </c>
      <c r="G16" s="4">
        <v>182.32318799999999</v>
      </c>
    </row>
    <row r="17" spans="1:7" x14ac:dyDescent="0.2">
      <c r="A17" s="1">
        <v>37591</v>
      </c>
      <c r="B17" s="2">
        <v>1405</v>
      </c>
      <c r="C17" s="2">
        <v>1262</v>
      </c>
      <c r="D17" s="3">
        <v>2667</v>
      </c>
      <c r="E17" s="4">
        <v>78.78</v>
      </c>
      <c r="F17" s="4">
        <v>78.733376000000007</v>
      </c>
      <c r="G17" s="4">
        <v>157.51337599999999</v>
      </c>
    </row>
    <row r="18" spans="1:7" x14ac:dyDescent="0.2">
      <c r="A18" s="1">
        <v>37622</v>
      </c>
      <c r="B18" s="2">
        <v>792</v>
      </c>
      <c r="C18" s="2">
        <v>1086</v>
      </c>
      <c r="D18" s="3">
        <v>1878</v>
      </c>
      <c r="E18" s="4">
        <v>46.985119000000005</v>
      </c>
      <c r="F18" s="4">
        <v>67.893978000000004</v>
      </c>
      <c r="G18" s="4">
        <v>114.879097</v>
      </c>
    </row>
    <row r="19" spans="1:7" x14ac:dyDescent="0.2">
      <c r="A19" s="1">
        <v>37653</v>
      </c>
      <c r="B19" s="2">
        <v>1473</v>
      </c>
      <c r="C19" s="2">
        <v>1368</v>
      </c>
      <c r="D19" s="3">
        <v>2841</v>
      </c>
      <c r="E19" s="4">
        <v>59.430999999999997</v>
      </c>
      <c r="F19" s="4">
        <v>85.824809999999999</v>
      </c>
      <c r="G19" s="4">
        <v>145.25581</v>
      </c>
    </row>
    <row r="20" spans="1:7" x14ac:dyDescent="0.2">
      <c r="A20" s="1">
        <v>37681</v>
      </c>
      <c r="B20" s="2">
        <v>864</v>
      </c>
      <c r="C20" s="2">
        <v>1242</v>
      </c>
      <c r="D20" s="3">
        <v>2106</v>
      </c>
      <c r="E20" s="4">
        <v>49.048000000000002</v>
      </c>
      <c r="F20" s="4">
        <v>88.217937000000006</v>
      </c>
      <c r="G20" s="4">
        <v>137.26593700000001</v>
      </c>
    </row>
    <row r="21" spans="1:7" x14ac:dyDescent="0.2">
      <c r="A21" s="1">
        <v>37712</v>
      </c>
      <c r="B21" s="2">
        <v>1410</v>
      </c>
      <c r="C21" s="2">
        <v>1389</v>
      </c>
      <c r="D21" s="3">
        <v>2799</v>
      </c>
      <c r="E21" s="4">
        <v>68.4024</v>
      </c>
      <c r="F21" s="4">
        <v>80.548511000000005</v>
      </c>
      <c r="G21" s="4">
        <v>148.95091100000002</v>
      </c>
    </row>
    <row r="22" spans="1:7" x14ac:dyDescent="0.2">
      <c r="A22" s="1">
        <v>37742</v>
      </c>
      <c r="B22" s="2">
        <v>2000</v>
      </c>
      <c r="C22" s="2">
        <v>1600</v>
      </c>
      <c r="D22" s="3">
        <v>3600</v>
      </c>
      <c r="E22" s="4">
        <v>89.006466000000003</v>
      </c>
      <c r="F22" s="4">
        <v>98.387276</v>
      </c>
      <c r="G22" s="4">
        <v>187.393742</v>
      </c>
    </row>
    <row r="23" spans="1:7" x14ac:dyDescent="0.2">
      <c r="A23" s="1">
        <v>37773</v>
      </c>
      <c r="B23" s="2">
        <v>924</v>
      </c>
      <c r="C23" s="2">
        <v>1603</v>
      </c>
      <c r="D23" s="3">
        <v>2527</v>
      </c>
      <c r="E23" s="4">
        <v>48.666786000000002</v>
      </c>
      <c r="F23" s="4">
        <v>99.486058</v>
      </c>
      <c r="G23" s="4">
        <v>148.15284400000002</v>
      </c>
    </row>
    <row r="24" spans="1:7" x14ac:dyDescent="0.2">
      <c r="A24" s="1">
        <v>37803</v>
      </c>
      <c r="B24" s="2">
        <v>1397</v>
      </c>
      <c r="C24" s="2">
        <v>1914</v>
      </c>
      <c r="D24" s="3">
        <v>3311</v>
      </c>
      <c r="E24" s="4">
        <v>100.33969399999999</v>
      </c>
      <c r="F24" s="4">
        <v>119.29882000000001</v>
      </c>
      <c r="G24" s="4">
        <v>219.63851399999999</v>
      </c>
    </row>
    <row r="25" spans="1:7" x14ac:dyDescent="0.2">
      <c r="A25" s="1">
        <v>37834</v>
      </c>
      <c r="B25" s="2">
        <v>1495</v>
      </c>
      <c r="C25" s="2">
        <v>1991</v>
      </c>
      <c r="D25" s="3">
        <v>3486</v>
      </c>
      <c r="E25" s="4">
        <v>79.407578999999998</v>
      </c>
      <c r="F25" s="4">
        <v>140.68009499999999</v>
      </c>
      <c r="G25" s="4">
        <v>220.08767399999999</v>
      </c>
    </row>
    <row r="26" spans="1:7" x14ac:dyDescent="0.2">
      <c r="A26" s="1">
        <v>37865</v>
      </c>
      <c r="B26" s="2">
        <v>752</v>
      </c>
      <c r="C26" s="2">
        <v>1851</v>
      </c>
      <c r="D26" s="3">
        <v>2603</v>
      </c>
      <c r="E26" s="4">
        <v>38.475971000000001</v>
      </c>
      <c r="F26" s="4">
        <v>121.172348</v>
      </c>
      <c r="G26" s="4">
        <v>159.64831900000001</v>
      </c>
    </row>
    <row r="27" spans="1:7" x14ac:dyDescent="0.2">
      <c r="A27" s="1">
        <v>37895</v>
      </c>
      <c r="B27" s="2">
        <v>1216</v>
      </c>
      <c r="C27" s="2">
        <v>1835</v>
      </c>
      <c r="D27" s="3">
        <v>3051</v>
      </c>
      <c r="E27" s="4">
        <v>91.633933999999996</v>
      </c>
      <c r="F27" s="4">
        <v>110.143945</v>
      </c>
      <c r="G27" s="4">
        <v>201.77787899999998</v>
      </c>
    </row>
    <row r="28" spans="1:7" x14ac:dyDescent="0.2">
      <c r="A28" s="1">
        <v>37926</v>
      </c>
      <c r="B28" s="2">
        <v>2693</v>
      </c>
      <c r="C28" s="2">
        <v>1852</v>
      </c>
      <c r="D28" s="3">
        <v>4545</v>
      </c>
      <c r="E28" s="4">
        <v>152.75718900000001</v>
      </c>
      <c r="F28" s="4">
        <v>119.236425</v>
      </c>
      <c r="G28" s="4">
        <v>271.99361399999998</v>
      </c>
    </row>
    <row r="29" spans="1:7" x14ac:dyDescent="0.2">
      <c r="A29" s="1">
        <v>37956</v>
      </c>
      <c r="B29" s="2">
        <v>1781</v>
      </c>
      <c r="C29" s="2">
        <v>1952</v>
      </c>
      <c r="D29" s="3">
        <v>3733</v>
      </c>
      <c r="E29" s="4">
        <v>141.129661</v>
      </c>
      <c r="F29" s="4">
        <v>121.49817299999999</v>
      </c>
      <c r="G29" s="4">
        <v>262.62783400000001</v>
      </c>
    </row>
    <row r="30" spans="1:7" x14ac:dyDescent="0.2">
      <c r="A30" s="1">
        <v>37987</v>
      </c>
      <c r="B30" s="2">
        <v>729</v>
      </c>
      <c r="C30" s="2">
        <v>1721</v>
      </c>
      <c r="D30" s="3">
        <v>2450</v>
      </c>
      <c r="E30" s="4">
        <v>45.706378000000001</v>
      </c>
      <c r="F30" s="4">
        <v>126.75067900000001</v>
      </c>
      <c r="G30" s="4">
        <v>172.45705700000002</v>
      </c>
    </row>
    <row r="31" spans="1:7" x14ac:dyDescent="0.2">
      <c r="A31" s="1">
        <v>38018</v>
      </c>
      <c r="B31" s="2">
        <v>1303</v>
      </c>
      <c r="C31" s="2">
        <v>1441</v>
      </c>
      <c r="D31" s="3">
        <v>2744</v>
      </c>
      <c r="E31" s="4">
        <v>76.305382999999992</v>
      </c>
      <c r="F31" s="4">
        <v>91.543297999999993</v>
      </c>
      <c r="G31" s="4">
        <v>167.848681</v>
      </c>
    </row>
    <row r="32" spans="1:7" x14ac:dyDescent="0.2">
      <c r="A32" s="1">
        <v>38047</v>
      </c>
      <c r="B32" s="2">
        <v>3024</v>
      </c>
      <c r="C32" s="2">
        <v>3046</v>
      </c>
      <c r="D32" s="3">
        <v>6070</v>
      </c>
      <c r="E32" s="4">
        <v>88.401867999999993</v>
      </c>
      <c r="F32" s="4">
        <v>123.857101</v>
      </c>
      <c r="G32" s="4">
        <v>212.25896899999998</v>
      </c>
    </row>
    <row r="33" spans="1:7" x14ac:dyDescent="0.2">
      <c r="A33" s="1">
        <v>38078</v>
      </c>
      <c r="B33" s="2">
        <v>2258</v>
      </c>
      <c r="C33" s="2">
        <v>5963</v>
      </c>
      <c r="D33" s="3">
        <v>8221</v>
      </c>
      <c r="E33" s="4">
        <v>152.50582599999998</v>
      </c>
      <c r="F33" s="4">
        <v>130.54809900000001</v>
      </c>
      <c r="G33" s="4">
        <v>283.05392499999999</v>
      </c>
    </row>
    <row r="34" spans="1:7" x14ac:dyDescent="0.2">
      <c r="A34" s="1">
        <v>38108</v>
      </c>
      <c r="B34" s="2">
        <v>2345</v>
      </c>
      <c r="C34" s="2">
        <v>1868</v>
      </c>
      <c r="D34" s="3">
        <v>4213</v>
      </c>
      <c r="E34" s="4">
        <v>98.27619</v>
      </c>
      <c r="F34" s="4">
        <v>116.015907</v>
      </c>
      <c r="G34" s="4">
        <v>214.29209700000001</v>
      </c>
    </row>
    <row r="35" spans="1:7" x14ac:dyDescent="0.2">
      <c r="A35" s="1">
        <v>38139</v>
      </c>
      <c r="B35" s="2">
        <v>2022</v>
      </c>
      <c r="C35" s="2">
        <v>2072</v>
      </c>
      <c r="D35" s="3">
        <v>4094</v>
      </c>
      <c r="E35" s="4">
        <v>136.213618</v>
      </c>
      <c r="F35" s="4">
        <v>130.385628</v>
      </c>
      <c r="G35" s="4">
        <v>266.59924599999999</v>
      </c>
    </row>
    <row r="36" spans="1:7" x14ac:dyDescent="0.2">
      <c r="A36" s="1">
        <v>38169</v>
      </c>
      <c r="B36" s="2">
        <v>2332</v>
      </c>
      <c r="C36" s="2">
        <v>2049</v>
      </c>
      <c r="D36" s="3">
        <v>4381</v>
      </c>
      <c r="E36" s="4">
        <v>145.68237399999998</v>
      </c>
      <c r="F36" s="4">
        <v>132.61990700000001</v>
      </c>
      <c r="G36" s="4">
        <v>278.30228099999999</v>
      </c>
    </row>
    <row r="37" spans="1:7" x14ac:dyDescent="0.2">
      <c r="A37" s="1">
        <v>38200</v>
      </c>
      <c r="B37" s="2">
        <v>1487</v>
      </c>
      <c r="C37" s="2">
        <v>2007</v>
      </c>
      <c r="D37" s="3">
        <v>3494</v>
      </c>
      <c r="E37" s="4">
        <v>92.835464999999999</v>
      </c>
      <c r="F37" s="4">
        <v>132.30413899999999</v>
      </c>
      <c r="G37" s="4">
        <v>225.13960399999999</v>
      </c>
    </row>
    <row r="38" spans="1:7" x14ac:dyDescent="0.2">
      <c r="A38" s="1">
        <v>38231</v>
      </c>
      <c r="B38" s="2">
        <v>1429</v>
      </c>
      <c r="C38" s="2">
        <v>2039</v>
      </c>
      <c r="D38" s="3">
        <v>3468</v>
      </c>
      <c r="E38" s="4">
        <v>96.758573999999996</v>
      </c>
      <c r="F38" s="4">
        <v>134.164199</v>
      </c>
      <c r="G38" s="4">
        <v>230.92277300000001</v>
      </c>
    </row>
    <row r="39" spans="1:7" x14ac:dyDescent="0.2">
      <c r="A39" s="1">
        <v>38261</v>
      </c>
      <c r="B39" s="2">
        <v>1566</v>
      </c>
      <c r="C39" s="2">
        <v>1904</v>
      </c>
      <c r="D39" s="3">
        <v>3470</v>
      </c>
      <c r="E39" s="4">
        <v>84.922974000000011</v>
      </c>
      <c r="F39" s="4">
        <v>126.482292</v>
      </c>
      <c r="G39" s="4">
        <v>211.40526600000001</v>
      </c>
    </row>
    <row r="40" spans="1:7" x14ac:dyDescent="0.2">
      <c r="A40" s="1">
        <v>38292</v>
      </c>
      <c r="B40" s="2">
        <v>3922</v>
      </c>
      <c r="C40" s="2">
        <v>1900</v>
      </c>
      <c r="D40" s="3">
        <v>5822</v>
      </c>
      <c r="E40" s="4">
        <v>209.41893199999998</v>
      </c>
      <c r="F40" s="4">
        <v>135.28599800000001</v>
      </c>
      <c r="G40" s="4">
        <v>344.70492999999999</v>
      </c>
    </row>
    <row r="41" spans="1:7" x14ac:dyDescent="0.2">
      <c r="A41" s="1">
        <v>38322</v>
      </c>
      <c r="B41" s="2">
        <v>2544</v>
      </c>
      <c r="C41" s="2">
        <v>2855</v>
      </c>
      <c r="D41" s="3">
        <v>5399</v>
      </c>
      <c r="E41" s="4">
        <v>167.36502400000001</v>
      </c>
      <c r="F41" s="4">
        <v>227.90634299999999</v>
      </c>
      <c r="G41" s="4">
        <v>395.271367</v>
      </c>
    </row>
    <row r="42" spans="1:7" x14ac:dyDescent="0.2">
      <c r="A42" s="1">
        <v>38353</v>
      </c>
      <c r="B42" s="2">
        <v>1345</v>
      </c>
      <c r="C42" s="2">
        <v>2380</v>
      </c>
      <c r="D42" s="3">
        <v>3725</v>
      </c>
      <c r="E42" s="4">
        <v>104.91913100000001</v>
      </c>
      <c r="F42" s="4">
        <v>170.824366</v>
      </c>
      <c r="G42" s="4">
        <v>275.74349699999999</v>
      </c>
    </row>
    <row r="43" spans="1:7" x14ac:dyDescent="0.2">
      <c r="A43" s="1">
        <v>38384</v>
      </c>
      <c r="B43" s="2">
        <v>1755</v>
      </c>
      <c r="C43" s="2">
        <v>1623</v>
      </c>
      <c r="D43" s="3">
        <v>3378</v>
      </c>
      <c r="E43" s="4">
        <v>118.46675499999999</v>
      </c>
      <c r="F43" s="4">
        <v>121.48828</v>
      </c>
      <c r="G43" s="4">
        <v>239.95503500000001</v>
      </c>
    </row>
    <row r="44" spans="1:7" x14ac:dyDescent="0.2">
      <c r="A44" s="1">
        <v>38412</v>
      </c>
      <c r="B44" s="2">
        <v>2848</v>
      </c>
      <c r="C44" s="2">
        <v>2064</v>
      </c>
      <c r="D44" s="3">
        <v>4912</v>
      </c>
      <c r="E44" s="4">
        <v>261.58460099999996</v>
      </c>
      <c r="F44" s="4">
        <v>149.93275399999999</v>
      </c>
      <c r="G44" s="4">
        <v>411.51735499999995</v>
      </c>
    </row>
    <row r="45" spans="1:7" x14ac:dyDescent="0.2">
      <c r="A45" s="1">
        <v>38443</v>
      </c>
      <c r="B45" s="2">
        <v>3506</v>
      </c>
      <c r="C45" s="2">
        <v>2026</v>
      </c>
      <c r="D45" s="3">
        <v>5532</v>
      </c>
      <c r="E45" s="4">
        <v>317.56537400000002</v>
      </c>
      <c r="F45" s="4">
        <v>164.91630799999999</v>
      </c>
      <c r="G45" s="4">
        <v>482.48168199999998</v>
      </c>
    </row>
    <row r="46" spans="1:7" x14ac:dyDescent="0.2">
      <c r="A46" s="1">
        <v>38473</v>
      </c>
      <c r="B46" s="2">
        <v>1556</v>
      </c>
      <c r="C46" s="2">
        <v>2138</v>
      </c>
      <c r="D46" s="3">
        <v>3694</v>
      </c>
      <c r="E46" s="4">
        <v>132.679416</v>
      </c>
      <c r="F46" s="4">
        <v>157.08296799999999</v>
      </c>
      <c r="G46" s="4">
        <v>289.762384</v>
      </c>
    </row>
    <row r="47" spans="1:7" x14ac:dyDescent="0.2">
      <c r="A47" s="1">
        <v>38504</v>
      </c>
      <c r="B47" s="2">
        <v>1783</v>
      </c>
      <c r="C47" s="2">
        <v>2183</v>
      </c>
      <c r="D47" s="3">
        <v>3966</v>
      </c>
      <c r="E47" s="4">
        <v>196.52643799999998</v>
      </c>
      <c r="F47" s="4">
        <v>165.110771</v>
      </c>
      <c r="G47" s="4">
        <v>361.63720899999998</v>
      </c>
    </row>
    <row r="48" spans="1:7" x14ac:dyDescent="0.2">
      <c r="A48" s="1">
        <v>38534</v>
      </c>
      <c r="B48" s="2">
        <v>3464</v>
      </c>
      <c r="C48" s="2">
        <v>2109</v>
      </c>
      <c r="D48" s="3">
        <v>5573</v>
      </c>
      <c r="E48" s="4">
        <v>367.329207</v>
      </c>
      <c r="F48" s="4">
        <v>152.08649200000002</v>
      </c>
      <c r="G48" s="4">
        <v>519.41569900000002</v>
      </c>
    </row>
    <row r="49" spans="1:7" x14ac:dyDescent="0.2">
      <c r="A49" s="1">
        <v>38565</v>
      </c>
      <c r="B49" s="2">
        <v>1467</v>
      </c>
      <c r="C49" s="2">
        <v>2237</v>
      </c>
      <c r="D49" s="3">
        <v>3704</v>
      </c>
      <c r="E49" s="4">
        <v>137.88002399999999</v>
      </c>
      <c r="F49" s="4">
        <v>173.69255799999999</v>
      </c>
      <c r="G49" s="4">
        <v>311.57258200000001</v>
      </c>
    </row>
    <row r="50" spans="1:7" x14ac:dyDescent="0.2">
      <c r="A50" s="1">
        <v>38596</v>
      </c>
      <c r="B50" s="2">
        <v>2189</v>
      </c>
      <c r="C50" s="2">
        <v>2010</v>
      </c>
      <c r="D50" s="3">
        <v>4199</v>
      </c>
      <c r="E50" s="4">
        <v>235.50756200000001</v>
      </c>
      <c r="F50" s="4">
        <v>153.08081200000001</v>
      </c>
      <c r="G50" s="4">
        <v>388.58837400000004</v>
      </c>
    </row>
    <row r="51" spans="1:7" x14ac:dyDescent="0.2">
      <c r="A51" s="1">
        <v>38626</v>
      </c>
      <c r="B51" s="2">
        <v>2374</v>
      </c>
      <c r="C51" s="2">
        <v>2089</v>
      </c>
      <c r="D51" s="3">
        <v>4463</v>
      </c>
      <c r="E51" s="4">
        <v>181.500822</v>
      </c>
      <c r="F51" s="4">
        <v>181.524111</v>
      </c>
      <c r="G51" s="4">
        <v>363.02493300000003</v>
      </c>
    </row>
    <row r="52" spans="1:7" x14ac:dyDescent="0.2">
      <c r="A52" s="1">
        <v>38657</v>
      </c>
      <c r="B52" s="2">
        <v>4853</v>
      </c>
      <c r="C52" s="2">
        <v>2093</v>
      </c>
      <c r="D52" s="3">
        <v>6946</v>
      </c>
      <c r="E52" s="4">
        <v>458.25385199999999</v>
      </c>
      <c r="F52" s="4">
        <v>160.17025899999999</v>
      </c>
      <c r="G52" s="4">
        <v>618.42411100000004</v>
      </c>
    </row>
    <row r="53" spans="1:7" x14ac:dyDescent="0.2">
      <c r="A53" s="1">
        <v>38687</v>
      </c>
      <c r="B53" s="2">
        <v>7622</v>
      </c>
      <c r="C53" s="2">
        <v>3409</v>
      </c>
      <c r="D53" s="3">
        <v>11031</v>
      </c>
      <c r="E53" s="4">
        <v>343.01553899999999</v>
      </c>
      <c r="F53" s="4">
        <v>246.98525599999999</v>
      </c>
      <c r="G53" s="4">
        <v>590.00079499999993</v>
      </c>
    </row>
    <row r="54" spans="1:7" ht="20.100000000000001" customHeight="1" x14ac:dyDescent="0.2">
      <c r="A54" s="1">
        <v>38718</v>
      </c>
      <c r="B54" s="2">
        <v>1913</v>
      </c>
      <c r="C54" s="2">
        <v>4273</v>
      </c>
      <c r="D54" s="3">
        <v>6186</v>
      </c>
      <c r="E54" s="4">
        <v>183.115489</v>
      </c>
      <c r="F54" s="4">
        <v>292.40942200000001</v>
      </c>
      <c r="G54" s="4">
        <v>475.52491099999997</v>
      </c>
    </row>
    <row r="55" spans="1:7" x14ac:dyDescent="0.2">
      <c r="A55" s="1">
        <v>38749</v>
      </c>
      <c r="B55" s="2">
        <v>1616</v>
      </c>
      <c r="C55" s="2">
        <v>4372</v>
      </c>
      <c r="D55" s="3">
        <v>5988</v>
      </c>
      <c r="E55" s="4">
        <v>181.827516</v>
      </c>
      <c r="F55" s="4">
        <v>296.54093399999999</v>
      </c>
      <c r="G55" s="4">
        <v>478.36845</v>
      </c>
    </row>
    <row r="56" spans="1:7" x14ac:dyDescent="0.2">
      <c r="A56" s="1">
        <v>38777</v>
      </c>
      <c r="B56" s="2">
        <v>2605</v>
      </c>
      <c r="C56" s="2">
        <v>5613</v>
      </c>
      <c r="D56" s="3">
        <v>8218</v>
      </c>
      <c r="E56" s="4">
        <v>225.144384</v>
      </c>
      <c r="F56" s="4">
        <v>385.78281099999998</v>
      </c>
      <c r="G56" s="4">
        <v>610.92719499999998</v>
      </c>
    </row>
    <row r="57" spans="1:7" x14ac:dyDescent="0.2">
      <c r="A57" s="1">
        <v>38808</v>
      </c>
      <c r="B57" s="2">
        <v>4090</v>
      </c>
      <c r="C57" s="2">
        <v>5560</v>
      </c>
      <c r="D57" s="3">
        <v>9650</v>
      </c>
      <c r="E57" s="4">
        <v>449.11890699999998</v>
      </c>
      <c r="F57" s="4">
        <v>377.68116600000002</v>
      </c>
      <c r="G57" s="4">
        <v>826.800073</v>
      </c>
    </row>
    <row r="58" spans="1:7" x14ac:dyDescent="0.2">
      <c r="A58" s="1">
        <v>38838</v>
      </c>
      <c r="B58" s="2">
        <v>4461</v>
      </c>
      <c r="C58" s="2">
        <v>6143</v>
      </c>
      <c r="D58" s="3">
        <v>10604</v>
      </c>
      <c r="E58" s="4">
        <v>424.19483300000002</v>
      </c>
      <c r="F58" s="4">
        <v>432.5505070000001</v>
      </c>
      <c r="G58" s="4">
        <v>856.74534000000017</v>
      </c>
    </row>
    <row r="59" spans="1:7" x14ac:dyDescent="0.2">
      <c r="A59" s="1">
        <v>38869</v>
      </c>
      <c r="B59" s="2">
        <v>3798</v>
      </c>
      <c r="C59" s="2">
        <v>6587</v>
      </c>
      <c r="D59" s="3">
        <v>10385</v>
      </c>
      <c r="E59" s="4">
        <v>442.41994700000004</v>
      </c>
      <c r="F59" s="4">
        <v>454.48119700000001</v>
      </c>
      <c r="G59" s="4">
        <v>896.90114400000004</v>
      </c>
    </row>
    <row r="60" spans="1:7" x14ac:dyDescent="0.2">
      <c r="A60" s="1">
        <v>38899</v>
      </c>
      <c r="B60" s="2">
        <v>4480</v>
      </c>
      <c r="C60" s="2">
        <v>6109</v>
      </c>
      <c r="D60" s="3">
        <v>10589</v>
      </c>
      <c r="E60" s="4">
        <v>374.72916199999997</v>
      </c>
      <c r="F60" s="4">
        <v>441.77065099999999</v>
      </c>
      <c r="G60" s="4">
        <v>816.4998129999999</v>
      </c>
    </row>
    <row r="61" spans="1:7" x14ac:dyDescent="0.2">
      <c r="A61" s="1">
        <v>38930</v>
      </c>
      <c r="B61" s="2">
        <v>4979</v>
      </c>
      <c r="C61" s="2">
        <v>6621</v>
      </c>
      <c r="D61" s="3">
        <v>11600</v>
      </c>
      <c r="E61" s="4">
        <v>505.86512000000005</v>
      </c>
      <c r="F61" s="4">
        <v>477.49668400000002</v>
      </c>
      <c r="G61" s="4">
        <v>983.36180400000012</v>
      </c>
    </row>
    <row r="62" spans="1:7" x14ac:dyDescent="0.2">
      <c r="A62" s="1">
        <v>38961</v>
      </c>
      <c r="B62" s="2">
        <v>2920</v>
      </c>
      <c r="C62" s="2">
        <v>5905</v>
      </c>
      <c r="D62" s="3">
        <v>8825</v>
      </c>
      <c r="E62" s="4">
        <v>348.95348300000001</v>
      </c>
      <c r="F62" s="4">
        <v>432.91864600000002</v>
      </c>
      <c r="G62" s="4">
        <v>781.87212900000009</v>
      </c>
    </row>
    <row r="63" spans="1:7" x14ac:dyDescent="0.2">
      <c r="A63" s="1">
        <v>38991</v>
      </c>
      <c r="B63" s="2">
        <v>4824</v>
      </c>
      <c r="C63" s="2">
        <v>5175</v>
      </c>
      <c r="D63" s="3">
        <v>9999</v>
      </c>
      <c r="E63" s="4">
        <v>447.44002399999999</v>
      </c>
      <c r="F63" s="4">
        <v>379.57839100000001</v>
      </c>
      <c r="G63" s="4">
        <v>827.018415</v>
      </c>
    </row>
    <row r="64" spans="1:7" x14ac:dyDescent="0.2">
      <c r="A64" s="1">
        <v>39022</v>
      </c>
      <c r="B64" s="2">
        <v>4913</v>
      </c>
      <c r="C64" s="2">
        <v>5635</v>
      </c>
      <c r="D64" s="3">
        <v>10548</v>
      </c>
      <c r="E64" s="4">
        <v>393.50570900000002</v>
      </c>
      <c r="F64" s="4">
        <v>413.775126</v>
      </c>
      <c r="G64" s="4">
        <v>807.28083500000002</v>
      </c>
    </row>
    <row r="65" spans="1:7" x14ac:dyDescent="0.2">
      <c r="A65" s="1">
        <v>39052</v>
      </c>
      <c r="B65" s="2">
        <v>4834</v>
      </c>
      <c r="C65" s="2">
        <v>6447</v>
      </c>
      <c r="D65" s="3">
        <v>11281</v>
      </c>
      <c r="E65" s="4">
        <v>507.19654400000002</v>
      </c>
      <c r="F65" s="4">
        <v>471.79035699999997</v>
      </c>
      <c r="G65" s="4">
        <v>978.98690099999999</v>
      </c>
    </row>
    <row r="66" spans="1:7" ht="20.100000000000001" customHeight="1" x14ac:dyDescent="0.2">
      <c r="A66" s="1">
        <v>39083</v>
      </c>
      <c r="B66" s="2">
        <v>2300</v>
      </c>
      <c r="C66" s="2">
        <v>6399</v>
      </c>
      <c r="D66" s="3">
        <v>8699</v>
      </c>
      <c r="E66" s="4">
        <v>217.309786</v>
      </c>
      <c r="F66" s="4">
        <v>486.96076499999998</v>
      </c>
      <c r="G66" s="4">
        <v>704.27055099999995</v>
      </c>
    </row>
    <row r="67" spans="1:7" x14ac:dyDescent="0.2">
      <c r="A67" s="1">
        <v>39114</v>
      </c>
      <c r="B67" s="2">
        <v>3707</v>
      </c>
      <c r="C67" s="2">
        <v>6237</v>
      </c>
      <c r="D67" s="3">
        <v>9944</v>
      </c>
      <c r="E67" s="4">
        <v>413.30802600000004</v>
      </c>
      <c r="F67" s="4">
        <v>471.99419699999999</v>
      </c>
      <c r="G67" s="4">
        <v>885.30222300000003</v>
      </c>
    </row>
    <row r="68" spans="1:7" x14ac:dyDescent="0.2">
      <c r="A68" s="1">
        <v>39142</v>
      </c>
      <c r="B68" s="2">
        <v>6684</v>
      </c>
      <c r="C68" s="2">
        <v>9346</v>
      </c>
      <c r="D68" s="3">
        <v>16030</v>
      </c>
      <c r="E68" s="4">
        <v>590.48796300000004</v>
      </c>
      <c r="F68" s="4">
        <v>725.62409200000002</v>
      </c>
      <c r="G68" s="4">
        <v>1316.1120550000001</v>
      </c>
    </row>
    <row r="69" spans="1:7" x14ac:dyDescent="0.2">
      <c r="A69" s="1">
        <v>39173</v>
      </c>
      <c r="B69" s="2">
        <v>5366</v>
      </c>
      <c r="C69" s="5">
        <v>7915</v>
      </c>
      <c r="D69" s="6">
        <v>13281</v>
      </c>
      <c r="E69" s="7">
        <v>570.77347599999996</v>
      </c>
      <c r="F69" s="7">
        <v>623.97283800000002</v>
      </c>
      <c r="G69" s="4">
        <v>1194.746314</v>
      </c>
    </row>
    <row r="70" spans="1:7" x14ac:dyDescent="0.2">
      <c r="A70" s="1">
        <v>39203</v>
      </c>
      <c r="B70" s="2">
        <v>6986</v>
      </c>
      <c r="C70" s="5">
        <v>9287</v>
      </c>
      <c r="D70" s="6">
        <v>16273</v>
      </c>
      <c r="E70" s="7">
        <v>634.50744099999997</v>
      </c>
      <c r="F70" s="7">
        <v>805.06295</v>
      </c>
      <c r="G70" s="4">
        <v>1439.570391</v>
      </c>
    </row>
    <row r="71" spans="1:7" x14ac:dyDescent="0.2">
      <c r="A71" s="1">
        <v>39234</v>
      </c>
      <c r="B71" s="2">
        <v>7534</v>
      </c>
      <c r="C71" s="5">
        <v>9071</v>
      </c>
      <c r="D71" s="6">
        <v>16605</v>
      </c>
      <c r="E71" s="7">
        <v>641.433313</v>
      </c>
      <c r="F71" s="7">
        <v>746.425027</v>
      </c>
      <c r="G71" s="4">
        <v>1387.85834</v>
      </c>
    </row>
    <row r="72" spans="1:7" x14ac:dyDescent="0.2">
      <c r="A72" s="1">
        <v>39264</v>
      </c>
      <c r="B72" s="5">
        <v>7558</v>
      </c>
      <c r="C72" s="5">
        <v>10420</v>
      </c>
      <c r="D72" s="6">
        <v>17978</v>
      </c>
      <c r="E72" s="7">
        <v>785.61905200000001</v>
      </c>
      <c r="F72" s="7">
        <v>816.75851799999998</v>
      </c>
      <c r="G72" s="7">
        <v>1602.3775700000001</v>
      </c>
    </row>
    <row r="73" spans="1:7" x14ac:dyDescent="0.2">
      <c r="A73" s="1">
        <v>39295</v>
      </c>
      <c r="B73" s="2">
        <v>7346</v>
      </c>
      <c r="C73" s="5">
        <v>11038</v>
      </c>
      <c r="D73" s="6">
        <v>18384</v>
      </c>
      <c r="E73" s="7">
        <v>843.15087299999993</v>
      </c>
      <c r="F73" s="7">
        <v>952.61273300000005</v>
      </c>
      <c r="G73" s="4">
        <v>1795.763606</v>
      </c>
    </row>
    <row r="74" spans="1:7" x14ac:dyDescent="0.2">
      <c r="A74" s="1">
        <v>39326</v>
      </c>
      <c r="B74" s="2">
        <v>9059</v>
      </c>
      <c r="C74" s="5">
        <v>8814</v>
      </c>
      <c r="D74" s="6">
        <v>17873</v>
      </c>
      <c r="E74" s="7">
        <v>960.78928599999995</v>
      </c>
      <c r="F74" s="7">
        <v>759.03007100000002</v>
      </c>
      <c r="G74" s="4">
        <v>1719.8193569999999</v>
      </c>
    </row>
    <row r="75" spans="1:7" x14ac:dyDescent="0.2">
      <c r="A75" s="1">
        <v>39356</v>
      </c>
      <c r="B75" s="2">
        <v>10946</v>
      </c>
      <c r="C75" s="5">
        <v>9507</v>
      </c>
      <c r="D75" s="6">
        <v>20453</v>
      </c>
      <c r="E75" s="7">
        <v>1162.492109</v>
      </c>
      <c r="F75" s="7">
        <v>833.20122000000003</v>
      </c>
      <c r="G75" s="4">
        <v>1995.6933290000002</v>
      </c>
    </row>
    <row r="76" spans="1:7" x14ac:dyDescent="0.2">
      <c r="A76" s="1">
        <v>39387</v>
      </c>
      <c r="B76" s="2">
        <v>12508</v>
      </c>
      <c r="C76" s="5">
        <v>9380</v>
      </c>
      <c r="D76" s="6">
        <v>21888</v>
      </c>
      <c r="E76" s="7">
        <v>1462.7566999999999</v>
      </c>
      <c r="F76" s="7">
        <v>917.75420899999995</v>
      </c>
      <c r="G76" s="4">
        <v>2380.5109089999996</v>
      </c>
    </row>
    <row r="77" spans="1:7" x14ac:dyDescent="0.2">
      <c r="A77" s="1">
        <v>39417</v>
      </c>
      <c r="B77" s="2">
        <v>8784</v>
      </c>
      <c r="C77" s="5">
        <v>9708</v>
      </c>
      <c r="D77" s="6">
        <v>18492</v>
      </c>
      <c r="E77" s="7">
        <v>995.32372599999997</v>
      </c>
      <c r="F77" s="7">
        <v>865.30735100000004</v>
      </c>
      <c r="G77" s="4">
        <v>1860.631077</v>
      </c>
    </row>
    <row r="78" spans="1:7" ht="20.100000000000001" customHeight="1" x14ac:dyDescent="0.2">
      <c r="A78" s="1">
        <v>39448</v>
      </c>
      <c r="B78" s="2">
        <v>9113</v>
      </c>
      <c r="C78" s="2">
        <v>7964</v>
      </c>
      <c r="D78" s="3">
        <v>17077</v>
      </c>
      <c r="E78" s="4">
        <v>876.78614600000003</v>
      </c>
      <c r="F78" s="4">
        <v>745.11710000000005</v>
      </c>
      <c r="G78" s="4">
        <v>1621.9032460000001</v>
      </c>
    </row>
    <row r="79" spans="1:7" x14ac:dyDescent="0.2">
      <c r="A79" s="1">
        <v>39479</v>
      </c>
      <c r="B79" s="2">
        <v>11007</v>
      </c>
      <c r="C79" s="2">
        <v>7884</v>
      </c>
      <c r="D79" s="3">
        <v>18891</v>
      </c>
      <c r="E79" s="4">
        <v>1137.6509319999998</v>
      </c>
      <c r="F79" s="4">
        <v>819.54334900000003</v>
      </c>
      <c r="G79" s="4">
        <v>1957.1942809999998</v>
      </c>
    </row>
    <row r="80" spans="1:7" x14ac:dyDescent="0.2">
      <c r="A80" s="1">
        <v>39508</v>
      </c>
      <c r="B80" s="2">
        <v>10212</v>
      </c>
      <c r="C80" s="2">
        <v>8607</v>
      </c>
      <c r="D80" s="3">
        <v>18819</v>
      </c>
      <c r="E80" s="4">
        <v>1037.552782</v>
      </c>
      <c r="F80" s="4">
        <v>854.21012199999996</v>
      </c>
      <c r="G80" s="4">
        <v>1891.7629039999999</v>
      </c>
    </row>
    <row r="81" spans="1:7" x14ac:dyDescent="0.2">
      <c r="A81" s="1">
        <v>39539</v>
      </c>
      <c r="B81" s="2">
        <v>9329</v>
      </c>
      <c r="C81" s="2">
        <v>9776</v>
      </c>
      <c r="D81" s="3">
        <v>19105</v>
      </c>
      <c r="E81" s="4">
        <v>1052.7516270000001</v>
      </c>
      <c r="F81" s="4">
        <v>971.63259000000005</v>
      </c>
      <c r="G81" s="4">
        <v>2024.3842170000003</v>
      </c>
    </row>
    <row r="82" spans="1:7" x14ac:dyDescent="0.2">
      <c r="A82" s="1">
        <v>39569</v>
      </c>
      <c r="B82" s="2">
        <v>11884</v>
      </c>
      <c r="C82" s="2">
        <v>10113</v>
      </c>
      <c r="D82" s="3">
        <v>21997</v>
      </c>
      <c r="E82" s="4">
        <v>1159.3741630000002</v>
      </c>
      <c r="F82" s="4">
        <v>1102.3557249999999</v>
      </c>
      <c r="G82" s="4">
        <v>2261.7298879999998</v>
      </c>
    </row>
    <row r="83" spans="1:7" x14ac:dyDescent="0.2">
      <c r="A83" s="1">
        <v>39600</v>
      </c>
      <c r="B83" s="2">
        <v>20165</v>
      </c>
      <c r="C83" s="2">
        <v>12379</v>
      </c>
      <c r="D83" s="3">
        <v>32544</v>
      </c>
      <c r="E83" s="4">
        <v>1950.1844660000002</v>
      </c>
      <c r="F83" s="4">
        <v>1242.1132070000001</v>
      </c>
      <c r="G83" s="4">
        <v>3192.297673</v>
      </c>
    </row>
    <row r="84" spans="1:7" x14ac:dyDescent="0.2">
      <c r="A84" s="1">
        <v>39630</v>
      </c>
      <c r="B84" s="2">
        <v>19809</v>
      </c>
      <c r="C84" s="2">
        <v>14780</v>
      </c>
      <c r="D84" s="3">
        <v>34589</v>
      </c>
      <c r="E84" s="4">
        <v>1979.819379</v>
      </c>
      <c r="F84" s="4">
        <v>1452.5568860000001</v>
      </c>
      <c r="G84" s="4">
        <v>3432.3762649999999</v>
      </c>
    </row>
    <row r="85" spans="1:7" x14ac:dyDescent="0.2">
      <c r="A85" s="1">
        <v>39661</v>
      </c>
      <c r="B85" s="2">
        <v>21530</v>
      </c>
      <c r="C85" s="2">
        <v>13219</v>
      </c>
      <c r="D85" s="3">
        <v>34749</v>
      </c>
      <c r="E85" s="4">
        <v>2184.591034</v>
      </c>
      <c r="F85" s="4">
        <v>1296.60979</v>
      </c>
      <c r="G85" s="4">
        <v>3481.200824</v>
      </c>
    </row>
    <row r="86" spans="1:7" x14ac:dyDescent="0.2">
      <c r="A86" s="1">
        <v>39692</v>
      </c>
      <c r="B86" s="2">
        <v>14826</v>
      </c>
      <c r="C86" s="5">
        <v>14548</v>
      </c>
      <c r="D86" s="6">
        <v>29374</v>
      </c>
      <c r="E86" s="7">
        <v>1499.9924900000001</v>
      </c>
      <c r="F86" s="7">
        <v>1434.801361</v>
      </c>
      <c r="G86" s="4">
        <v>2934.7938510000004</v>
      </c>
    </row>
    <row r="87" spans="1:7" x14ac:dyDescent="0.2">
      <c r="A87" s="1">
        <v>39722</v>
      </c>
      <c r="B87" s="2">
        <v>10205</v>
      </c>
      <c r="C87" s="5">
        <v>13137</v>
      </c>
      <c r="D87" s="6">
        <v>23342</v>
      </c>
      <c r="E87" s="7">
        <v>1037.760912</v>
      </c>
      <c r="F87" s="7">
        <v>1356.019479</v>
      </c>
      <c r="G87" s="4">
        <v>2393.7803910000002</v>
      </c>
    </row>
    <row r="88" spans="1:7" x14ac:dyDescent="0.2">
      <c r="A88" s="1">
        <v>39753</v>
      </c>
      <c r="B88" s="2">
        <v>10855</v>
      </c>
      <c r="C88" s="5">
        <v>12881</v>
      </c>
      <c r="D88" s="6">
        <v>23736</v>
      </c>
      <c r="E88" s="7">
        <v>1018.0292889999999</v>
      </c>
      <c r="F88" s="7">
        <v>1287.5665289999999</v>
      </c>
      <c r="G88" s="4">
        <v>2305.5958179999998</v>
      </c>
    </row>
    <row r="89" spans="1:7" x14ac:dyDescent="0.2">
      <c r="A89" s="1">
        <v>39783</v>
      </c>
      <c r="B89" s="2">
        <v>13364</v>
      </c>
      <c r="C89" s="5">
        <v>12098</v>
      </c>
      <c r="D89" s="6">
        <v>25462</v>
      </c>
      <c r="E89" s="7">
        <v>1286.353703</v>
      </c>
      <c r="F89" s="7">
        <v>1248.9650730000001</v>
      </c>
      <c r="G89" s="4">
        <v>2535.3187760000001</v>
      </c>
    </row>
    <row r="90" spans="1:7" ht="20.100000000000001" customHeight="1" x14ac:dyDescent="0.2">
      <c r="A90" s="1">
        <v>39814</v>
      </c>
      <c r="B90" s="2">
        <v>7234</v>
      </c>
      <c r="C90" s="5">
        <v>10426</v>
      </c>
      <c r="D90" s="6">
        <v>17660</v>
      </c>
      <c r="E90" s="7">
        <v>794.27448500000003</v>
      </c>
      <c r="F90" s="7">
        <v>1098.199044</v>
      </c>
      <c r="G90" s="4">
        <v>1892.4735289999999</v>
      </c>
    </row>
    <row r="91" spans="1:7" x14ac:dyDescent="0.2">
      <c r="A91" s="1">
        <v>39845</v>
      </c>
      <c r="B91" s="2">
        <v>6482</v>
      </c>
      <c r="C91" s="5">
        <v>10041</v>
      </c>
      <c r="D91" s="6">
        <v>16523</v>
      </c>
      <c r="E91" s="7">
        <v>657.94297399999994</v>
      </c>
      <c r="F91" s="7">
        <v>1066.564985</v>
      </c>
      <c r="G91" s="4">
        <v>1724.507959</v>
      </c>
    </row>
    <row r="92" spans="1:7" x14ac:dyDescent="0.2">
      <c r="A92" s="1">
        <v>39873</v>
      </c>
      <c r="B92" s="2">
        <v>9253</v>
      </c>
      <c r="C92" s="5">
        <v>12194</v>
      </c>
      <c r="D92" s="6">
        <v>21447</v>
      </c>
      <c r="E92" s="7">
        <v>920.32995899999992</v>
      </c>
      <c r="F92" s="7">
        <v>1334.016572</v>
      </c>
      <c r="G92" s="4">
        <v>2254.3465310000001</v>
      </c>
    </row>
    <row r="93" spans="1:7" x14ac:dyDescent="0.2">
      <c r="A93" s="1">
        <v>39904</v>
      </c>
      <c r="B93" s="2">
        <v>10819</v>
      </c>
      <c r="C93" s="5">
        <v>11931</v>
      </c>
      <c r="D93" s="6">
        <v>22750</v>
      </c>
      <c r="E93" s="7">
        <v>984.37298099999998</v>
      </c>
      <c r="F93" s="7">
        <v>1367.122282</v>
      </c>
      <c r="G93" s="4">
        <v>2351.4952629999998</v>
      </c>
    </row>
    <row r="94" spans="1:7" x14ac:dyDescent="0.2">
      <c r="A94" s="1">
        <v>39934</v>
      </c>
      <c r="B94" s="2">
        <v>7170</v>
      </c>
      <c r="C94" s="5">
        <v>12557</v>
      </c>
      <c r="D94" s="6">
        <v>19727</v>
      </c>
      <c r="E94" s="7">
        <v>804.05504899999994</v>
      </c>
      <c r="F94" s="7">
        <v>1463.8823970000001</v>
      </c>
      <c r="G94" s="4">
        <v>2267.9374459999999</v>
      </c>
    </row>
    <row r="95" spans="1:7" x14ac:dyDescent="0.2">
      <c r="A95" s="1">
        <v>39965</v>
      </c>
      <c r="B95" s="2">
        <v>11951</v>
      </c>
      <c r="C95" s="5">
        <v>13823</v>
      </c>
      <c r="D95" s="6">
        <v>25774</v>
      </c>
      <c r="E95" s="7">
        <v>1260.4706030000002</v>
      </c>
      <c r="F95" s="7">
        <v>1697.543038</v>
      </c>
      <c r="G95" s="4">
        <v>2958.0136410000005</v>
      </c>
    </row>
    <row r="96" spans="1:7" x14ac:dyDescent="0.2">
      <c r="A96" s="1">
        <v>39995</v>
      </c>
      <c r="B96" s="2">
        <v>9692</v>
      </c>
      <c r="C96" s="5">
        <v>15957</v>
      </c>
      <c r="D96" s="6">
        <v>25649</v>
      </c>
      <c r="E96" s="7">
        <v>985.81658599999992</v>
      </c>
      <c r="F96" s="7">
        <v>1955.22495</v>
      </c>
      <c r="G96" s="4">
        <v>2941.0415359999997</v>
      </c>
    </row>
    <row r="97" spans="1:7" x14ac:dyDescent="0.2">
      <c r="A97" s="1">
        <v>40026</v>
      </c>
      <c r="B97" s="2">
        <v>13853</v>
      </c>
      <c r="C97" s="5">
        <v>15788</v>
      </c>
      <c r="D97" s="6">
        <v>29641</v>
      </c>
      <c r="E97" s="7">
        <v>1154.7234619999999</v>
      </c>
      <c r="F97" s="7">
        <v>2026.9938110000001</v>
      </c>
      <c r="G97" s="4">
        <v>3181.7172730000002</v>
      </c>
    </row>
    <row r="98" spans="1:7" x14ac:dyDescent="0.2">
      <c r="A98" s="1">
        <v>40057</v>
      </c>
      <c r="B98" s="2">
        <v>14617</v>
      </c>
      <c r="C98" s="5">
        <v>15669</v>
      </c>
      <c r="D98" s="6">
        <v>30286</v>
      </c>
      <c r="E98" s="7">
        <v>1558.7743969999997</v>
      </c>
      <c r="F98" s="7">
        <v>2045.8612549999998</v>
      </c>
      <c r="G98" s="4">
        <v>3604.6356519999995</v>
      </c>
    </row>
    <row r="99" spans="1:7" x14ac:dyDescent="0.2">
      <c r="A99" s="1">
        <v>40087</v>
      </c>
      <c r="B99" s="2">
        <v>17076</v>
      </c>
      <c r="C99" s="5">
        <v>12000</v>
      </c>
      <c r="D99" s="6">
        <v>29076</v>
      </c>
      <c r="E99" s="7">
        <v>1757.1285600000003</v>
      </c>
      <c r="F99" s="7">
        <v>1619.3386849999997</v>
      </c>
      <c r="G99" s="4">
        <v>3376.4672449999998</v>
      </c>
    </row>
    <row r="100" spans="1:7" x14ac:dyDescent="0.2">
      <c r="A100" s="1">
        <v>40118</v>
      </c>
      <c r="B100" s="15">
        <v>16487</v>
      </c>
      <c r="C100" s="5">
        <v>15972</v>
      </c>
      <c r="D100" s="6">
        <f>SUM(B100:C100)</f>
        <v>32459</v>
      </c>
      <c r="E100" s="7">
        <v>1537.2379729999998</v>
      </c>
      <c r="F100" s="7">
        <v>2097.7994629999998</v>
      </c>
      <c r="G100" s="7">
        <f>SUM(E100:F100)</f>
        <v>3635.0374359999996</v>
      </c>
    </row>
    <row r="101" spans="1:7" x14ac:dyDescent="0.2">
      <c r="A101" s="1">
        <v>40148</v>
      </c>
      <c r="B101" s="15">
        <v>14087</v>
      </c>
      <c r="C101" s="5">
        <v>17601</v>
      </c>
      <c r="D101" s="6">
        <f>SUM(B101:C101)</f>
        <v>31688</v>
      </c>
      <c r="E101" s="7">
        <v>1438.730542</v>
      </c>
      <c r="F101" s="7">
        <v>2390.6371089999998</v>
      </c>
      <c r="G101" s="7">
        <f>SUM(E101:F101)</f>
        <v>3829.3676509999996</v>
      </c>
    </row>
    <row r="102" spans="1:7" ht="20.100000000000001" customHeight="1" x14ac:dyDescent="0.2">
      <c r="A102" s="1">
        <v>40179</v>
      </c>
      <c r="B102" s="15">
        <v>9248</v>
      </c>
      <c r="C102" s="5">
        <v>13646</v>
      </c>
      <c r="D102" s="6">
        <f>SUM(B102:C102)</f>
        <v>22894</v>
      </c>
      <c r="E102" s="7">
        <v>1016.0366750000001</v>
      </c>
      <c r="F102" s="7">
        <v>1859.5274899999999</v>
      </c>
      <c r="G102" s="7">
        <f>SUM(E102:F102)</f>
        <v>2875.5641649999998</v>
      </c>
    </row>
    <row r="103" spans="1:7" x14ac:dyDescent="0.2">
      <c r="A103" s="1">
        <v>40210</v>
      </c>
      <c r="B103" s="15">
        <v>11477</v>
      </c>
      <c r="C103" s="5">
        <v>13256</v>
      </c>
      <c r="D103" s="6">
        <f t="shared" ref="D103:D113" si="0">SUM(B103:C103)</f>
        <v>24733</v>
      </c>
      <c r="E103" s="7">
        <v>1152.7577510000001</v>
      </c>
      <c r="F103" s="7">
        <v>1835.8171969999996</v>
      </c>
      <c r="G103" s="7">
        <f t="shared" ref="G103:G113" si="1">SUM(E103:F103)</f>
        <v>2988.5749479999995</v>
      </c>
    </row>
    <row r="104" spans="1:7" x14ac:dyDescent="0.2">
      <c r="A104" s="1">
        <v>40238</v>
      </c>
      <c r="B104" s="15">
        <v>10981</v>
      </c>
      <c r="C104" s="5">
        <v>17931</v>
      </c>
      <c r="D104" s="6">
        <f t="shared" si="0"/>
        <v>28912</v>
      </c>
      <c r="E104" s="7">
        <v>1586.349367</v>
      </c>
      <c r="F104" s="7">
        <v>2527.7077850000001</v>
      </c>
      <c r="G104" s="7">
        <f t="shared" si="1"/>
        <v>4114.0571520000003</v>
      </c>
    </row>
    <row r="105" spans="1:7" x14ac:dyDescent="0.2">
      <c r="A105" s="1">
        <v>40269</v>
      </c>
      <c r="B105" s="15">
        <v>20164</v>
      </c>
      <c r="C105" s="5">
        <v>17373</v>
      </c>
      <c r="D105" s="6">
        <f t="shared" si="0"/>
        <v>37537</v>
      </c>
      <c r="E105" s="7">
        <v>1926.7748549999999</v>
      </c>
      <c r="F105" s="7">
        <v>2420.2965860000004</v>
      </c>
      <c r="G105" s="7">
        <f t="shared" si="1"/>
        <v>4347.071441</v>
      </c>
    </row>
    <row r="106" spans="1:7" x14ac:dyDescent="0.2">
      <c r="A106" s="1">
        <v>40299</v>
      </c>
      <c r="B106" s="15">
        <v>14447</v>
      </c>
      <c r="C106" s="5">
        <v>18312</v>
      </c>
      <c r="D106" s="6">
        <f t="shared" si="0"/>
        <v>32759</v>
      </c>
      <c r="E106" s="7">
        <v>1722.7594710000001</v>
      </c>
      <c r="F106" s="7">
        <v>2527.09166</v>
      </c>
      <c r="G106" s="7">
        <f t="shared" si="1"/>
        <v>4249.8511310000004</v>
      </c>
    </row>
    <row r="107" spans="1:7" x14ac:dyDescent="0.2">
      <c r="A107" s="1">
        <v>40330</v>
      </c>
      <c r="B107" s="15">
        <v>22581</v>
      </c>
      <c r="C107" s="5">
        <v>18225</v>
      </c>
      <c r="D107" s="6">
        <f t="shared" si="0"/>
        <v>40806</v>
      </c>
      <c r="E107" s="7">
        <v>2523.9214149999998</v>
      </c>
      <c r="F107" s="7">
        <v>2741.7675720000002</v>
      </c>
      <c r="G107" s="7">
        <f t="shared" si="1"/>
        <v>5265.6889869999995</v>
      </c>
    </row>
    <row r="108" spans="1:7" x14ac:dyDescent="0.2">
      <c r="A108" s="1">
        <v>40360</v>
      </c>
      <c r="B108" s="15">
        <v>19636</v>
      </c>
      <c r="C108" s="5">
        <v>20037</v>
      </c>
      <c r="D108" s="6">
        <f t="shared" si="0"/>
        <v>39673</v>
      </c>
      <c r="E108" s="7">
        <v>2206.7407029999999</v>
      </c>
      <c r="F108" s="7">
        <v>2878.3047299999998</v>
      </c>
      <c r="G108" s="7">
        <f t="shared" si="1"/>
        <v>5085.0454329999993</v>
      </c>
    </row>
    <row r="109" spans="1:7" x14ac:dyDescent="0.2">
      <c r="A109" s="1">
        <v>40391</v>
      </c>
      <c r="B109" s="15">
        <v>15707</v>
      </c>
      <c r="C109" s="5">
        <v>20659</v>
      </c>
      <c r="D109" s="6">
        <f t="shared" si="0"/>
        <v>36366</v>
      </c>
      <c r="E109" s="7">
        <v>2134.1881199999998</v>
      </c>
      <c r="F109" s="7">
        <v>2958.1711249999998</v>
      </c>
      <c r="G109" s="7">
        <f t="shared" si="1"/>
        <v>5092.3592449999996</v>
      </c>
    </row>
    <row r="110" spans="1:7" x14ac:dyDescent="0.2">
      <c r="A110" s="1">
        <v>40422</v>
      </c>
      <c r="B110" s="15">
        <v>19784</v>
      </c>
      <c r="C110" s="5">
        <v>20832</v>
      </c>
      <c r="D110" s="6">
        <f t="shared" si="0"/>
        <v>40616</v>
      </c>
      <c r="E110" s="7">
        <v>2343.7217219999998</v>
      </c>
      <c r="F110" s="7">
        <v>3052.9776299999999</v>
      </c>
      <c r="G110" s="7">
        <f t="shared" si="1"/>
        <v>5396.6993519999996</v>
      </c>
    </row>
    <row r="111" spans="1:7" x14ac:dyDescent="0.2">
      <c r="A111" s="1">
        <v>40452</v>
      </c>
      <c r="B111" s="15">
        <v>21444</v>
      </c>
      <c r="C111" s="5">
        <v>16610</v>
      </c>
      <c r="D111" s="6">
        <f t="shared" si="0"/>
        <v>38054</v>
      </c>
      <c r="E111" s="7">
        <v>2938.6923609999999</v>
      </c>
      <c r="F111" s="7">
        <v>2530.0500590000001</v>
      </c>
      <c r="G111" s="7">
        <f t="shared" si="1"/>
        <v>5468.7424200000005</v>
      </c>
    </row>
    <row r="112" spans="1:7" x14ac:dyDescent="0.2">
      <c r="A112" s="1">
        <v>40483</v>
      </c>
      <c r="B112" s="15">
        <v>15746</v>
      </c>
      <c r="C112" s="5">
        <v>19832</v>
      </c>
      <c r="D112" s="6">
        <f t="shared" si="0"/>
        <v>35578</v>
      </c>
      <c r="E112" s="7">
        <v>2192.6981470000001</v>
      </c>
      <c r="F112" s="7">
        <v>2960.0506629999995</v>
      </c>
      <c r="G112" s="7">
        <f t="shared" si="1"/>
        <v>5152.7488099999991</v>
      </c>
    </row>
    <row r="113" spans="1:7" x14ac:dyDescent="0.2">
      <c r="A113" s="1">
        <v>40513</v>
      </c>
      <c r="B113" s="15">
        <v>20543</v>
      </c>
      <c r="C113" s="5">
        <v>22915</v>
      </c>
      <c r="D113" s="6">
        <f t="shared" si="0"/>
        <v>43458</v>
      </c>
      <c r="E113" s="7">
        <v>2667.5316779999994</v>
      </c>
      <c r="F113" s="7">
        <v>3493.657256</v>
      </c>
      <c r="G113" s="7">
        <f t="shared" si="1"/>
        <v>6161.1889339999998</v>
      </c>
    </row>
    <row r="114" spans="1:7" ht="20.100000000000001" customHeight="1" x14ac:dyDescent="0.2">
      <c r="A114" s="1">
        <v>40544</v>
      </c>
      <c r="B114" s="15">
        <v>15078</v>
      </c>
      <c r="C114" s="5">
        <v>18227</v>
      </c>
      <c r="D114" s="6">
        <v>33305</v>
      </c>
      <c r="E114" s="7">
        <v>1843.9727509999998</v>
      </c>
      <c r="F114" s="7">
        <v>2808.218077</v>
      </c>
      <c r="G114" s="7">
        <v>4652.1908279999998</v>
      </c>
    </row>
    <row r="115" spans="1:7" x14ac:dyDescent="0.2">
      <c r="A115" s="1">
        <v>40575</v>
      </c>
      <c r="B115" s="15">
        <v>16144</v>
      </c>
      <c r="C115" s="5">
        <v>18942</v>
      </c>
      <c r="D115" s="6">
        <v>35086</v>
      </c>
      <c r="E115" s="7">
        <v>2249.052252</v>
      </c>
      <c r="F115" s="7">
        <v>2894.7324040000008</v>
      </c>
      <c r="G115" s="7">
        <v>5143.7846560000007</v>
      </c>
    </row>
    <row r="116" spans="1:7" x14ac:dyDescent="0.2">
      <c r="A116" s="1">
        <v>40603</v>
      </c>
      <c r="B116" s="15">
        <v>18420</v>
      </c>
      <c r="C116" s="5">
        <v>18986</v>
      </c>
      <c r="D116" s="6">
        <v>37406</v>
      </c>
      <c r="E116" s="7">
        <v>3118.4695769999998</v>
      </c>
      <c r="F116" s="7">
        <v>3091.4675629999997</v>
      </c>
      <c r="G116" s="7">
        <v>6209.93714</v>
      </c>
    </row>
    <row r="117" spans="1:7" x14ac:dyDescent="0.2">
      <c r="A117" s="1">
        <v>40634</v>
      </c>
      <c r="B117" s="15">
        <v>17990</v>
      </c>
      <c r="C117" s="5">
        <v>20507</v>
      </c>
      <c r="D117" s="6">
        <v>38497</v>
      </c>
      <c r="E117" s="7">
        <v>2833.2258389999997</v>
      </c>
      <c r="F117" s="7">
        <v>3327.6549369999998</v>
      </c>
      <c r="G117" s="7">
        <v>6160.880776</v>
      </c>
    </row>
    <row r="118" spans="1:7" x14ac:dyDescent="0.2">
      <c r="A118" s="1">
        <v>40664</v>
      </c>
      <c r="B118" s="15">
        <v>22597</v>
      </c>
      <c r="C118" s="5">
        <v>23117</v>
      </c>
      <c r="D118" s="6">
        <v>45714</v>
      </c>
      <c r="E118" s="7">
        <v>3234.3989490000004</v>
      </c>
      <c r="F118" s="7">
        <v>3825.0858499999995</v>
      </c>
      <c r="G118" s="7">
        <v>7059.4847989999998</v>
      </c>
    </row>
    <row r="119" spans="1:7" x14ac:dyDescent="0.2">
      <c r="A119" s="1">
        <v>40695</v>
      </c>
      <c r="B119" s="15">
        <v>23336</v>
      </c>
      <c r="C119" s="5">
        <v>23119</v>
      </c>
      <c r="D119" s="6">
        <v>46455</v>
      </c>
      <c r="E119" s="7">
        <v>3965.6826310000001</v>
      </c>
      <c r="F119" s="7">
        <v>3813.951935</v>
      </c>
      <c r="G119" s="7">
        <v>7779.6345660000006</v>
      </c>
    </row>
    <row r="120" spans="1:7" x14ac:dyDescent="0.2">
      <c r="A120" s="1">
        <v>40725</v>
      </c>
      <c r="B120" s="15">
        <v>15176</v>
      </c>
      <c r="C120" s="5">
        <v>23800</v>
      </c>
      <c r="D120" s="6">
        <v>38976</v>
      </c>
      <c r="E120" s="7">
        <v>2677.7709470000004</v>
      </c>
      <c r="F120" s="7">
        <v>3961.6283710000002</v>
      </c>
      <c r="G120" s="7">
        <v>6639.3993180000007</v>
      </c>
    </row>
    <row r="121" spans="1:7" x14ac:dyDescent="0.2">
      <c r="A121" s="1">
        <v>40756</v>
      </c>
      <c r="B121" s="15">
        <v>20247</v>
      </c>
      <c r="C121" s="5">
        <v>26724</v>
      </c>
      <c r="D121" s="6">
        <v>46971</v>
      </c>
      <c r="E121" s="7">
        <v>3345.4567350000002</v>
      </c>
      <c r="F121" s="7">
        <v>4514.0615829999997</v>
      </c>
      <c r="G121" s="7">
        <v>7859.5183180000004</v>
      </c>
    </row>
    <row r="122" spans="1:7" x14ac:dyDescent="0.2">
      <c r="A122" s="1">
        <v>40787</v>
      </c>
      <c r="B122" s="15">
        <v>19017</v>
      </c>
      <c r="C122" s="5">
        <v>25026</v>
      </c>
      <c r="D122" s="6">
        <v>44043</v>
      </c>
      <c r="E122" s="7">
        <v>2973.2750160000005</v>
      </c>
      <c r="F122" s="7">
        <v>4375.299833</v>
      </c>
      <c r="G122" s="7">
        <v>7348.5748490000005</v>
      </c>
    </row>
    <row r="123" spans="1:7" x14ac:dyDescent="0.2">
      <c r="A123" s="1">
        <v>40817</v>
      </c>
      <c r="B123" s="15">
        <v>18705</v>
      </c>
      <c r="C123" s="5">
        <v>19135</v>
      </c>
      <c r="D123" s="6">
        <v>37840</v>
      </c>
      <c r="E123" s="7">
        <v>2652.4403339999999</v>
      </c>
      <c r="F123" s="7">
        <v>3456.7844360000004</v>
      </c>
      <c r="G123" s="7">
        <v>6109.2247700000007</v>
      </c>
    </row>
    <row r="124" spans="1:7" x14ac:dyDescent="0.2">
      <c r="A124" s="1">
        <v>40848</v>
      </c>
      <c r="B124" s="15">
        <v>16253</v>
      </c>
      <c r="C124" s="5">
        <v>22800</v>
      </c>
      <c r="D124" s="6">
        <v>39053</v>
      </c>
      <c r="E124" s="7">
        <v>2646.2297579999999</v>
      </c>
      <c r="F124" s="7">
        <v>4074.7486859999999</v>
      </c>
      <c r="G124" s="7">
        <v>6720.9784440000003</v>
      </c>
    </row>
    <row r="125" spans="1:7" x14ac:dyDescent="0.2">
      <c r="A125" s="1">
        <v>40878</v>
      </c>
      <c r="B125" s="15">
        <v>24186</v>
      </c>
      <c r="C125" s="5">
        <v>25376</v>
      </c>
      <c r="D125" s="6">
        <v>49562</v>
      </c>
      <c r="E125" s="7">
        <v>3653.2070309999995</v>
      </c>
      <c r="F125" s="7">
        <v>4580.0766209999992</v>
      </c>
      <c r="G125" s="7">
        <v>8233.2836519999983</v>
      </c>
    </row>
    <row r="126" spans="1:7" ht="20.100000000000001" customHeight="1" x14ac:dyDescent="0.2">
      <c r="A126" s="1">
        <v>40909</v>
      </c>
      <c r="B126" s="15">
        <v>11831</v>
      </c>
      <c r="C126" s="5">
        <v>21849</v>
      </c>
      <c r="D126" s="6">
        <v>33680</v>
      </c>
      <c r="E126" s="7">
        <v>1835.5981079999997</v>
      </c>
      <c r="F126" s="7">
        <v>3848.8333339999999</v>
      </c>
      <c r="G126" s="7">
        <v>5684.4314419999992</v>
      </c>
    </row>
    <row r="127" spans="1:7" x14ac:dyDescent="0.2">
      <c r="A127" s="1">
        <v>40940</v>
      </c>
      <c r="B127" s="15">
        <v>11757</v>
      </c>
      <c r="C127" s="5">
        <v>19209</v>
      </c>
      <c r="D127" s="6">
        <v>30966</v>
      </c>
      <c r="E127" s="7">
        <v>1687.4028960000001</v>
      </c>
      <c r="F127" s="7">
        <v>3423.483205</v>
      </c>
      <c r="G127" s="7">
        <v>5110.8861010000001</v>
      </c>
    </row>
    <row r="128" spans="1:7" x14ac:dyDescent="0.2">
      <c r="A128" s="1">
        <v>40969</v>
      </c>
      <c r="B128" s="15">
        <v>16354</v>
      </c>
      <c r="C128" s="5">
        <v>24290</v>
      </c>
      <c r="D128" s="6">
        <v>40644</v>
      </c>
      <c r="E128" s="7">
        <v>2455.3951529999999</v>
      </c>
      <c r="F128" s="7">
        <v>4351.7775060000004</v>
      </c>
      <c r="G128" s="7">
        <v>6807.1726589999998</v>
      </c>
    </row>
    <row r="129" spans="1:7" x14ac:dyDescent="0.2">
      <c r="A129" s="1">
        <v>41000</v>
      </c>
      <c r="B129" s="15">
        <v>13500</v>
      </c>
      <c r="C129" s="5">
        <v>18995</v>
      </c>
      <c r="D129" s="6">
        <v>32495</v>
      </c>
      <c r="E129" s="7">
        <v>2191.3240480000004</v>
      </c>
      <c r="F129" s="7">
        <v>3535.9336100000005</v>
      </c>
      <c r="G129" s="7">
        <v>5727.2576580000004</v>
      </c>
    </row>
    <row r="130" spans="1:7" x14ac:dyDescent="0.2">
      <c r="A130" s="1">
        <v>41030</v>
      </c>
      <c r="B130" s="15">
        <v>11073</v>
      </c>
      <c r="C130" s="5">
        <v>23685</v>
      </c>
      <c r="D130" s="6">
        <v>34758</v>
      </c>
      <c r="E130" s="7">
        <v>1858.501053</v>
      </c>
      <c r="F130" s="7">
        <v>4439.3099659999998</v>
      </c>
      <c r="G130" s="7">
        <v>6297.8110189999998</v>
      </c>
    </row>
    <row r="131" spans="1:7" x14ac:dyDescent="0.2">
      <c r="A131" s="1">
        <v>41061</v>
      </c>
      <c r="B131" s="15">
        <v>17260</v>
      </c>
      <c r="C131" s="5">
        <v>24542</v>
      </c>
      <c r="D131" s="6">
        <v>41802</v>
      </c>
      <c r="E131" s="7">
        <v>2608.9681369999998</v>
      </c>
      <c r="F131" s="7">
        <v>4807.2816619999985</v>
      </c>
      <c r="G131" s="7">
        <v>7416.2497989999983</v>
      </c>
    </row>
    <row r="132" spans="1:7" x14ac:dyDescent="0.2">
      <c r="A132" s="1">
        <v>41091</v>
      </c>
      <c r="B132" s="15">
        <v>8850</v>
      </c>
      <c r="C132" s="5">
        <v>25873</v>
      </c>
      <c r="D132" s="6">
        <v>34723</v>
      </c>
      <c r="E132" s="7">
        <v>1613.2523720000004</v>
      </c>
      <c r="F132" s="7">
        <v>4833.9075949999979</v>
      </c>
      <c r="G132" s="7">
        <v>6447.1599669999978</v>
      </c>
    </row>
    <row r="133" spans="1:7" x14ac:dyDescent="0.2">
      <c r="A133" s="1">
        <v>41122</v>
      </c>
      <c r="B133" s="15">
        <v>17015</v>
      </c>
      <c r="C133" s="5">
        <v>28582</v>
      </c>
      <c r="D133" s="6">
        <v>45597</v>
      </c>
      <c r="E133" s="7">
        <v>2584.5156579999998</v>
      </c>
      <c r="F133" s="7">
        <v>5652.3400890000003</v>
      </c>
      <c r="G133" s="7">
        <v>8236.8557469999996</v>
      </c>
    </row>
    <row r="134" spans="1:7" x14ac:dyDescent="0.2">
      <c r="A134" s="1">
        <v>41153</v>
      </c>
      <c r="B134" s="15">
        <v>15793</v>
      </c>
      <c r="C134" s="5">
        <v>21877</v>
      </c>
      <c r="D134" s="6">
        <v>37670</v>
      </c>
      <c r="E134" s="7">
        <v>2492.6387519999998</v>
      </c>
      <c r="F134" s="7">
        <v>4416.4525399999993</v>
      </c>
      <c r="G134" s="7">
        <v>6909.0912919999992</v>
      </c>
    </row>
    <row r="135" spans="1:7" x14ac:dyDescent="0.2">
      <c r="A135" s="1">
        <v>41183</v>
      </c>
      <c r="B135" s="15">
        <v>12981</v>
      </c>
      <c r="C135" s="5">
        <v>26462</v>
      </c>
      <c r="D135" s="6">
        <v>39443</v>
      </c>
      <c r="E135" s="7">
        <v>2402.8320130000002</v>
      </c>
      <c r="F135" s="7">
        <v>5174.7492030000003</v>
      </c>
      <c r="G135" s="7">
        <v>7577.5812160000005</v>
      </c>
    </row>
    <row r="136" spans="1:7" x14ac:dyDescent="0.2">
      <c r="A136" s="1">
        <v>41214</v>
      </c>
      <c r="B136" s="15">
        <v>14689</v>
      </c>
      <c r="C136" s="5">
        <v>24120</v>
      </c>
      <c r="D136" s="6">
        <v>38809</v>
      </c>
      <c r="E136" s="7">
        <v>2887.1474149999999</v>
      </c>
      <c r="F136" s="7">
        <v>4815.9598139999989</v>
      </c>
      <c r="G136" s="7">
        <v>7703.1072289999993</v>
      </c>
    </row>
    <row r="137" spans="1:7" x14ac:dyDescent="0.2">
      <c r="A137" s="1">
        <v>41244</v>
      </c>
      <c r="B137" s="15">
        <v>17042</v>
      </c>
      <c r="C137" s="5">
        <v>25580</v>
      </c>
      <c r="D137" s="6">
        <v>42622</v>
      </c>
      <c r="E137" s="7">
        <v>3466.2569340000005</v>
      </c>
      <c r="F137" s="7">
        <v>5376.8303570000007</v>
      </c>
      <c r="G137" s="7">
        <v>8843.0872910000016</v>
      </c>
    </row>
    <row r="138" spans="1:7" ht="20.100000000000001" customHeight="1" x14ac:dyDescent="0.2">
      <c r="A138" s="1">
        <v>41275</v>
      </c>
      <c r="B138" s="15">
        <v>10237</v>
      </c>
      <c r="C138" s="5">
        <v>25379</v>
      </c>
      <c r="D138" s="6">
        <v>35616</v>
      </c>
      <c r="E138" s="7">
        <v>1676.758069</v>
      </c>
      <c r="F138" s="7">
        <v>5017.1688940000004</v>
      </c>
      <c r="G138" s="7">
        <v>6693.9269629999999</v>
      </c>
    </row>
    <row r="139" spans="1:7" x14ac:dyDescent="0.2">
      <c r="A139" s="1">
        <v>41306</v>
      </c>
      <c r="B139" s="15">
        <v>8381</v>
      </c>
      <c r="C139" s="5">
        <v>20962</v>
      </c>
      <c r="D139" s="6">
        <v>29343</v>
      </c>
      <c r="E139" s="7">
        <v>1590.825609</v>
      </c>
      <c r="F139" s="7">
        <v>4219.9776830000001</v>
      </c>
      <c r="G139" s="7">
        <v>5810.8032920000005</v>
      </c>
    </row>
    <row r="140" spans="1:7" x14ac:dyDescent="0.2">
      <c r="A140" s="1">
        <v>41334</v>
      </c>
      <c r="B140" s="15">
        <v>9985</v>
      </c>
      <c r="C140" s="5">
        <v>28162</v>
      </c>
      <c r="D140" s="6">
        <v>38147</v>
      </c>
      <c r="E140" s="7">
        <v>2140.8536020000001</v>
      </c>
      <c r="F140" s="7">
        <v>5757.2029990000001</v>
      </c>
      <c r="G140" s="7">
        <v>7898.0566010000002</v>
      </c>
    </row>
    <row r="141" spans="1:7" x14ac:dyDescent="0.2">
      <c r="A141" s="1">
        <v>41365</v>
      </c>
      <c r="B141" s="15">
        <v>9788</v>
      </c>
      <c r="C141" s="5">
        <v>31006</v>
      </c>
      <c r="D141" s="6">
        <v>40794</v>
      </c>
      <c r="E141" s="7">
        <v>1921.9587200000001</v>
      </c>
      <c r="F141" s="7">
        <v>6386.3249800000003</v>
      </c>
      <c r="G141" s="7">
        <v>8308.2837</v>
      </c>
    </row>
    <row r="142" spans="1:7" x14ac:dyDescent="0.2">
      <c r="A142" s="1">
        <v>41395</v>
      </c>
      <c r="B142" s="15">
        <v>16158</v>
      </c>
      <c r="C142" s="5">
        <v>31522</v>
      </c>
      <c r="D142" s="6">
        <v>47680</v>
      </c>
      <c r="E142" s="7">
        <v>3146.6459020000002</v>
      </c>
      <c r="F142" s="7">
        <v>6608.2484709999999</v>
      </c>
      <c r="G142" s="7">
        <v>9754.8943729999992</v>
      </c>
    </row>
    <row r="143" spans="1:7" x14ac:dyDescent="0.2">
      <c r="A143" s="1">
        <v>41426</v>
      </c>
      <c r="B143" s="15">
        <v>18014</v>
      </c>
      <c r="C143" s="5">
        <v>35242</v>
      </c>
      <c r="D143" s="6">
        <v>53256</v>
      </c>
      <c r="E143" s="7">
        <v>3730.486367</v>
      </c>
      <c r="F143" s="7">
        <v>7447.3997790000003</v>
      </c>
      <c r="G143" s="7">
        <v>11177.886146000001</v>
      </c>
    </row>
    <row r="144" spans="1:7" x14ac:dyDescent="0.2">
      <c r="A144" s="1">
        <v>41456</v>
      </c>
      <c r="B144" s="15">
        <v>13393</v>
      </c>
      <c r="C144" s="5">
        <v>34501</v>
      </c>
      <c r="D144" s="6">
        <v>47894</v>
      </c>
      <c r="E144" s="7">
        <v>2747.3689329999997</v>
      </c>
      <c r="F144" s="7">
        <v>7222.2224529999985</v>
      </c>
      <c r="G144" s="7">
        <v>9969.5913859999982</v>
      </c>
    </row>
    <row r="145" spans="1:7" x14ac:dyDescent="0.2">
      <c r="A145" s="1">
        <v>41487</v>
      </c>
      <c r="B145" s="15">
        <v>15919</v>
      </c>
      <c r="C145" s="5">
        <v>34335</v>
      </c>
      <c r="D145" s="6">
        <v>50254</v>
      </c>
      <c r="E145" s="7">
        <v>3290.247875</v>
      </c>
      <c r="F145" s="7">
        <v>7225.3123909999995</v>
      </c>
      <c r="G145" s="7">
        <v>10515.560266</v>
      </c>
    </row>
    <row r="146" spans="1:7" x14ac:dyDescent="0.2">
      <c r="A146" s="1">
        <v>41518</v>
      </c>
      <c r="B146" s="15">
        <v>14546</v>
      </c>
      <c r="C146" s="5">
        <v>29672</v>
      </c>
      <c r="D146" s="6">
        <v>44218</v>
      </c>
      <c r="E146" s="7">
        <v>2786.8160729999995</v>
      </c>
      <c r="F146" s="7">
        <v>6370.3064420000001</v>
      </c>
      <c r="G146" s="7">
        <v>9157.1225149999991</v>
      </c>
    </row>
    <row r="147" spans="1:7" x14ac:dyDescent="0.2">
      <c r="A147" s="1">
        <v>41548</v>
      </c>
      <c r="B147" s="15">
        <v>13899</v>
      </c>
      <c r="C147" s="5">
        <v>30065</v>
      </c>
      <c r="D147" s="6">
        <v>43964</v>
      </c>
      <c r="E147" s="7">
        <v>2867.3355700000002</v>
      </c>
      <c r="F147" s="7">
        <v>6551.6918660000001</v>
      </c>
      <c r="G147" s="7">
        <v>9419.0274360000003</v>
      </c>
    </row>
    <row r="148" spans="1:7" x14ac:dyDescent="0.2">
      <c r="A148" s="1">
        <v>41579</v>
      </c>
      <c r="B148" s="15">
        <v>16895</v>
      </c>
      <c r="C148" s="5">
        <v>30847</v>
      </c>
      <c r="D148" s="6">
        <v>47742</v>
      </c>
      <c r="E148" s="7">
        <v>3331.904258</v>
      </c>
      <c r="F148" s="7">
        <v>6790.0038759999979</v>
      </c>
      <c r="G148" s="7">
        <v>10121.908133999998</v>
      </c>
    </row>
    <row r="149" spans="1:7" x14ac:dyDescent="0.2">
      <c r="A149" s="1">
        <v>41609</v>
      </c>
      <c r="B149" s="15">
        <v>17580</v>
      </c>
      <c r="C149" s="5">
        <v>33309</v>
      </c>
      <c r="D149" s="6">
        <v>50889</v>
      </c>
      <c r="E149" s="7">
        <v>3001.931881</v>
      </c>
      <c r="F149" s="7">
        <v>7348.8193039999996</v>
      </c>
      <c r="G149" s="7">
        <v>10350.751184999999</v>
      </c>
    </row>
    <row r="150" spans="1:7" ht="20.100000000000001" customHeight="1" x14ac:dyDescent="0.2">
      <c r="A150" s="1">
        <v>41640</v>
      </c>
      <c r="B150" s="15">
        <v>9936</v>
      </c>
      <c r="C150" s="5">
        <v>29999</v>
      </c>
      <c r="D150" s="6">
        <v>39935</v>
      </c>
      <c r="E150" s="7">
        <v>1876.4662230000001</v>
      </c>
      <c r="F150" s="7">
        <v>6280.4329159999998</v>
      </c>
      <c r="G150" s="7">
        <v>8156.8991390000001</v>
      </c>
    </row>
    <row r="151" spans="1:7" x14ac:dyDescent="0.2">
      <c r="A151" s="1">
        <v>41671</v>
      </c>
      <c r="B151" s="15">
        <v>16385</v>
      </c>
      <c r="C151" s="5">
        <v>29976</v>
      </c>
      <c r="D151" s="6">
        <v>46361</v>
      </c>
      <c r="E151" s="7">
        <v>2400.2426310000001</v>
      </c>
      <c r="F151" s="7">
        <v>6421.7910320000001</v>
      </c>
      <c r="G151" s="7">
        <v>8822.0336630000002</v>
      </c>
    </row>
    <row r="152" spans="1:7" x14ac:dyDescent="0.2">
      <c r="A152" s="1">
        <v>41699</v>
      </c>
      <c r="B152" s="15">
        <v>11455</v>
      </c>
      <c r="C152" s="5">
        <v>26099</v>
      </c>
      <c r="D152" s="6">
        <v>37554</v>
      </c>
      <c r="E152" s="7">
        <v>2724.581052</v>
      </c>
      <c r="F152" s="7">
        <v>5531.2572330000012</v>
      </c>
      <c r="G152" s="7">
        <v>8255.8382850000016</v>
      </c>
    </row>
    <row r="153" spans="1:7" x14ac:dyDescent="0.2">
      <c r="A153" s="1">
        <v>41730</v>
      </c>
      <c r="B153" s="15">
        <v>14059</v>
      </c>
      <c r="C153" s="5">
        <v>29639</v>
      </c>
      <c r="D153" s="6">
        <v>43698</v>
      </c>
      <c r="E153" s="7">
        <v>2826.3318410000002</v>
      </c>
      <c r="F153" s="7">
        <v>6347.0547770000003</v>
      </c>
      <c r="G153" s="7">
        <v>9173.3866180000005</v>
      </c>
    </row>
    <row r="154" spans="1:7" x14ac:dyDescent="0.2">
      <c r="A154" s="1">
        <v>41760</v>
      </c>
      <c r="B154" s="15">
        <v>12144</v>
      </c>
      <c r="C154" s="5">
        <v>33987</v>
      </c>
      <c r="D154" s="6">
        <v>46131</v>
      </c>
      <c r="E154" s="7">
        <v>2374.813846</v>
      </c>
      <c r="F154" s="7">
        <v>7310.0994369999999</v>
      </c>
      <c r="G154" s="7">
        <v>9684.9132829999999</v>
      </c>
    </row>
    <row r="155" spans="1:7" x14ac:dyDescent="0.2">
      <c r="A155" s="1">
        <v>41791</v>
      </c>
      <c r="B155" s="15">
        <v>13930</v>
      </c>
      <c r="C155" s="5">
        <v>29140</v>
      </c>
      <c r="D155" s="6">
        <v>43070</v>
      </c>
      <c r="E155" s="7">
        <v>2700.739251</v>
      </c>
      <c r="F155" s="7">
        <v>6416.5194439999996</v>
      </c>
      <c r="G155" s="7">
        <v>9117.2586950000004</v>
      </c>
    </row>
    <row r="156" spans="1:7" x14ac:dyDescent="0.2">
      <c r="A156" s="1">
        <v>41821</v>
      </c>
      <c r="B156" s="15">
        <v>17225</v>
      </c>
      <c r="C156" s="5">
        <v>33002</v>
      </c>
      <c r="D156" s="6">
        <v>50227</v>
      </c>
      <c r="E156" s="7">
        <v>3217.2676310000006</v>
      </c>
      <c r="F156" s="7">
        <v>7184.5075039999992</v>
      </c>
      <c r="G156" s="7">
        <v>10401.775135</v>
      </c>
    </row>
    <row r="157" spans="1:7" x14ac:dyDescent="0.2">
      <c r="A157" s="1">
        <v>41852</v>
      </c>
      <c r="B157" s="15">
        <v>13004</v>
      </c>
      <c r="C157" s="5">
        <v>31029</v>
      </c>
      <c r="D157" s="6">
        <v>44033</v>
      </c>
      <c r="E157" s="7">
        <v>2360.9890770000002</v>
      </c>
      <c r="F157" s="7">
        <v>6795.1113730000006</v>
      </c>
      <c r="G157" s="7">
        <v>9156.1004500000017</v>
      </c>
    </row>
    <row r="158" spans="1:7" x14ac:dyDescent="0.2">
      <c r="A158" s="1">
        <v>41883</v>
      </c>
      <c r="B158" s="15">
        <v>15649</v>
      </c>
      <c r="C158" s="5">
        <v>34461</v>
      </c>
      <c r="D158" s="6">
        <v>50110</v>
      </c>
      <c r="E158" s="7">
        <v>2776.9244740000004</v>
      </c>
      <c r="F158" s="7">
        <v>7505.5454680000003</v>
      </c>
      <c r="G158" s="7">
        <v>10282.469942</v>
      </c>
    </row>
    <row r="159" spans="1:7" x14ac:dyDescent="0.2">
      <c r="A159" s="1">
        <v>41913</v>
      </c>
      <c r="B159" s="15">
        <v>11840</v>
      </c>
      <c r="C159" s="5">
        <v>34338</v>
      </c>
      <c r="D159" s="6">
        <v>46178</v>
      </c>
      <c r="E159" s="7">
        <v>2575.2009549999998</v>
      </c>
      <c r="F159" s="7">
        <v>7601.2999149999996</v>
      </c>
      <c r="G159" s="7">
        <v>10176.50087</v>
      </c>
    </row>
    <row r="160" spans="1:7" x14ac:dyDescent="0.2">
      <c r="A160" s="1">
        <v>41944</v>
      </c>
      <c r="B160" s="15">
        <v>11194</v>
      </c>
      <c r="C160" s="5">
        <v>30252</v>
      </c>
      <c r="D160" s="6">
        <v>41446</v>
      </c>
      <c r="E160" s="7">
        <v>2332.4220610000002</v>
      </c>
      <c r="F160" s="7">
        <v>6659.7743139999993</v>
      </c>
      <c r="G160" s="7">
        <v>8992.1963749999995</v>
      </c>
    </row>
    <row r="161" spans="1:12" x14ac:dyDescent="0.2">
      <c r="A161" s="1">
        <v>41974</v>
      </c>
      <c r="B161" s="15">
        <v>16495</v>
      </c>
      <c r="C161" s="5">
        <v>33109</v>
      </c>
      <c r="D161" s="6">
        <v>49604</v>
      </c>
      <c r="E161" s="7">
        <v>3238.3893570000005</v>
      </c>
      <c r="F161" s="7">
        <v>7396.6687520000005</v>
      </c>
      <c r="G161" s="7">
        <v>10635.058109000001</v>
      </c>
    </row>
    <row r="162" spans="1:12" ht="20.100000000000001" customHeight="1" x14ac:dyDescent="0.2">
      <c r="A162" s="1">
        <v>42005</v>
      </c>
      <c r="B162" s="15">
        <v>10321</v>
      </c>
      <c r="C162" s="5">
        <v>33371</v>
      </c>
      <c r="D162" s="6">
        <v>43692</v>
      </c>
      <c r="E162" s="7">
        <v>1928.3023860000001</v>
      </c>
      <c r="F162" s="7">
        <v>7206.6179200000006</v>
      </c>
      <c r="G162" s="7">
        <v>9134.920306</v>
      </c>
    </row>
    <row r="163" spans="1:12" x14ac:dyDescent="0.2">
      <c r="A163" s="1">
        <v>42036</v>
      </c>
      <c r="B163" s="15">
        <v>9030</v>
      </c>
      <c r="C163" s="5">
        <v>19851</v>
      </c>
      <c r="D163" s="6">
        <v>28881</v>
      </c>
      <c r="E163" s="7">
        <v>1950.6212429999998</v>
      </c>
      <c r="F163" s="7">
        <v>4496.9677890000012</v>
      </c>
      <c r="G163" s="7">
        <v>6447.5890320000008</v>
      </c>
    </row>
    <row r="164" spans="1:12" x14ac:dyDescent="0.2">
      <c r="A164" s="1">
        <v>42064</v>
      </c>
      <c r="B164" s="15">
        <v>7238</v>
      </c>
      <c r="C164" s="5">
        <v>29678</v>
      </c>
      <c r="D164" s="6">
        <v>36916</v>
      </c>
      <c r="E164" s="7">
        <v>1702.4687729999998</v>
      </c>
      <c r="F164" s="7">
        <v>6785.3979849999996</v>
      </c>
      <c r="G164" s="7">
        <v>8487.8667580000001</v>
      </c>
    </row>
    <row r="165" spans="1:12" x14ac:dyDescent="0.2">
      <c r="A165" s="1">
        <v>42095</v>
      </c>
      <c r="B165" s="15">
        <v>10560</v>
      </c>
      <c r="C165" s="5">
        <v>34021</v>
      </c>
      <c r="D165" s="6">
        <v>44581</v>
      </c>
      <c r="E165" s="7">
        <v>1882.278153</v>
      </c>
      <c r="F165" s="7">
        <v>7366.4026570000005</v>
      </c>
      <c r="G165" s="7">
        <v>9248.6808099999998</v>
      </c>
    </row>
    <row r="166" spans="1:12" x14ac:dyDescent="0.2">
      <c r="A166" s="1">
        <v>42125</v>
      </c>
      <c r="B166" s="15">
        <v>7029</v>
      </c>
      <c r="C166" s="5">
        <v>13244</v>
      </c>
      <c r="D166" s="6">
        <v>20273</v>
      </c>
      <c r="E166" s="7">
        <v>1981.5509860000002</v>
      </c>
      <c r="F166" s="7">
        <v>3608.1290149999995</v>
      </c>
      <c r="G166" s="7">
        <v>5589.6800009999997</v>
      </c>
    </row>
    <row r="167" spans="1:12" x14ac:dyDescent="0.2">
      <c r="A167" s="1">
        <v>42156</v>
      </c>
      <c r="B167" s="15">
        <v>8300</v>
      </c>
      <c r="C167" s="5">
        <v>17300</v>
      </c>
      <c r="D167" s="6">
        <v>25600</v>
      </c>
      <c r="E167" s="7">
        <v>1815.5113509999999</v>
      </c>
      <c r="F167" s="7">
        <v>4058.575018</v>
      </c>
      <c r="G167" s="7">
        <v>5874.0863689999996</v>
      </c>
      <c r="J167" s="23"/>
      <c r="K167" s="23"/>
      <c r="L167" s="23"/>
    </row>
    <row r="168" spans="1:12" x14ac:dyDescent="0.2">
      <c r="A168" s="1">
        <v>42186</v>
      </c>
      <c r="B168" s="15">
        <v>11086</v>
      </c>
      <c r="C168" s="5">
        <v>16886</v>
      </c>
      <c r="D168" s="6">
        <v>27972</v>
      </c>
      <c r="E168" s="7">
        <v>1997.4491799999998</v>
      </c>
      <c r="F168" s="7">
        <v>3959.5257820000006</v>
      </c>
      <c r="G168" s="7">
        <v>5956.9749620000002</v>
      </c>
    </row>
    <row r="169" spans="1:12" x14ac:dyDescent="0.2">
      <c r="A169" s="1">
        <v>42217</v>
      </c>
      <c r="B169" s="15">
        <v>11785</v>
      </c>
      <c r="C169" s="5">
        <v>16391</v>
      </c>
      <c r="D169" s="6">
        <v>28176</v>
      </c>
      <c r="E169" s="7">
        <v>2017.7667609999999</v>
      </c>
      <c r="F169" s="7">
        <v>3849.4492509999995</v>
      </c>
      <c r="G169" s="7">
        <v>5867.216011999999</v>
      </c>
    </row>
    <row r="170" spans="1:12" x14ac:dyDescent="0.2">
      <c r="A170" s="1">
        <v>42248</v>
      </c>
      <c r="B170" s="15">
        <v>8526</v>
      </c>
      <c r="C170" s="5">
        <v>16512</v>
      </c>
      <c r="D170" s="6">
        <v>25038</v>
      </c>
      <c r="E170" s="7">
        <v>1550.8039020000001</v>
      </c>
      <c r="F170" s="7">
        <v>3859.8119770000003</v>
      </c>
      <c r="G170" s="7">
        <v>5410.6158790000009</v>
      </c>
    </row>
    <row r="171" spans="1:12" x14ac:dyDescent="0.2">
      <c r="A171" s="1">
        <v>42278</v>
      </c>
      <c r="B171" s="15">
        <v>8215</v>
      </c>
      <c r="C171" s="5">
        <v>12182</v>
      </c>
      <c r="D171" s="6">
        <v>20397</v>
      </c>
      <c r="E171" s="7">
        <v>1593.3163359999999</v>
      </c>
      <c r="F171" s="7">
        <v>3106.5904230000001</v>
      </c>
      <c r="G171" s="7">
        <v>4699.9067589999995</v>
      </c>
    </row>
    <row r="172" spans="1:12" x14ac:dyDescent="0.2">
      <c r="A172" s="1">
        <v>42309</v>
      </c>
      <c r="B172" s="15">
        <v>5544</v>
      </c>
      <c r="C172" s="5">
        <v>12509</v>
      </c>
      <c r="D172" s="6">
        <v>18053</v>
      </c>
      <c r="E172" s="7">
        <v>1015.687159</v>
      </c>
      <c r="F172" s="7">
        <v>3077.50621</v>
      </c>
      <c r="G172" s="7">
        <v>4093.1933690000001</v>
      </c>
    </row>
    <row r="173" spans="1:12" x14ac:dyDescent="0.2">
      <c r="A173" s="1">
        <v>42339</v>
      </c>
      <c r="B173" s="15">
        <v>8151</v>
      </c>
      <c r="C173" s="5">
        <v>13778</v>
      </c>
      <c r="D173" s="6">
        <v>21929</v>
      </c>
      <c r="E173" s="7">
        <v>1351.998071</v>
      </c>
      <c r="F173" s="7">
        <v>3415.7849580000002</v>
      </c>
      <c r="G173" s="7">
        <v>4767.7830290000002</v>
      </c>
    </row>
    <row r="174" spans="1:12" ht="20.100000000000001" customHeight="1" x14ac:dyDescent="0.2">
      <c r="A174" s="1">
        <v>42370</v>
      </c>
      <c r="B174" s="15">
        <v>3955</v>
      </c>
      <c r="C174" s="5">
        <v>9540</v>
      </c>
      <c r="D174" s="6">
        <v>13495</v>
      </c>
      <c r="E174" s="7">
        <v>880.58756300000005</v>
      </c>
      <c r="F174" s="7">
        <v>2414.701352</v>
      </c>
      <c r="G174" s="7">
        <v>3295.2889150000001</v>
      </c>
    </row>
    <row r="175" spans="1:12" x14ac:dyDescent="0.2">
      <c r="A175" s="1">
        <v>42401</v>
      </c>
      <c r="B175" s="15">
        <v>4905</v>
      </c>
      <c r="C175" s="5">
        <v>9777</v>
      </c>
      <c r="D175" s="6">
        <v>14682</v>
      </c>
      <c r="E175" s="7">
        <v>800.21306200000004</v>
      </c>
      <c r="F175" s="7">
        <v>2405.8132020000007</v>
      </c>
      <c r="G175" s="7">
        <v>3206.026264000001</v>
      </c>
    </row>
    <row r="176" spans="1:12" x14ac:dyDescent="0.2">
      <c r="A176" s="1">
        <v>42430</v>
      </c>
      <c r="B176" s="15">
        <v>5903</v>
      </c>
      <c r="C176" s="5">
        <v>13710</v>
      </c>
      <c r="D176" s="6">
        <v>19613</v>
      </c>
      <c r="E176" s="7">
        <v>1127.5609479999998</v>
      </c>
      <c r="F176" s="7">
        <v>3288.9005519999996</v>
      </c>
      <c r="G176" s="7">
        <v>4416.4614999999994</v>
      </c>
    </row>
    <row r="177" spans="1:7" x14ac:dyDescent="0.2">
      <c r="A177" s="1">
        <v>42461</v>
      </c>
      <c r="B177" s="15">
        <v>2935</v>
      </c>
      <c r="C177" s="5">
        <v>11469</v>
      </c>
      <c r="D177" s="6">
        <v>14404</v>
      </c>
      <c r="E177" s="7">
        <v>703.24231900000029</v>
      </c>
      <c r="F177" s="7">
        <v>2807.1908170000002</v>
      </c>
      <c r="G177" s="7">
        <v>3510.4331360000006</v>
      </c>
    </row>
    <row r="178" spans="1:7" x14ac:dyDescent="0.2">
      <c r="A178" s="1">
        <v>42491</v>
      </c>
      <c r="B178" s="15">
        <v>5884</v>
      </c>
      <c r="C178" s="5">
        <v>12730</v>
      </c>
      <c r="D178" s="6">
        <v>18614</v>
      </c>
      <c r="E178" s="7">
        <v>854.92589600000019</v>
      </c>
      <c r="F178" s="7">
        <v>3046.0353290000003</v>
      </c>
      <c r="G178" s="7">
        <v>3900.9612250000005</v>
      </c>
    </row>
    <row r="179" spans="1:7" x14ac:dyDescent="0.2">
      <c r="A179" s="1">
        <v>42522</v>
      </c>
      <c r="B179" s="15">
        <v>4123</v>
      </c>
      <c r="C179" s="5">
        <v>15586</v>
      </c>
      <c r="D179" s="6">
        <v>19709</v>
      </c>
      <c r="E179" s="7">
        <v>711.0811040000001</v>
      </c>
      <c r="F179" s="7">
        <v>3561.0487740000003</v>
      </c>
      <c r="G179" s="7">
        <v>4272.1298780000006</v>
      </c>
    </row>
    <row r="180" spans="1:7" x14ac:dyDescent="0.2">
      <c r="A180" s="1">
        <v>42552</v>
      </c>
      <c r="B180" s="15">
        <v>4075</v>
      </c>
      <c r="C180" s="5">
        <v>13245</v>
      </c>
      <c r="D180" s="6">
        <v>17320</v>
      </c>
      <c r="E180" s="7">
        <v>727.549035</v>
      </c>
      <c r="F180" s="7">
        <v>3093.6392270000001</v>
      </c>
      <c r="G180" s="7">
        <v>3821.1882620000001</v>
      </c>
    </row>
    <row r="181" spans="1:7" x14ac:dyDescent="0.2">
      <c r="A181" s="1">
        <v>42583</v>
      </c>
      <c r="B181" s="15">
        <v>4001</v>
      </c>
      <c r="C181" s="5">
        <v>13990</v>
      </c>
      <c r="D181" s="6">
        <v>17991</v>
      </c>
      <c r="E181" s="7">
        <v>731.66068700000005</v>
      </c>
      <c r="F181" s="7">
        <v>3287.789914</v>
      </c>
      <c r="G181" s="7">
        <v>4019.450601</v>
      </c>
    </row>
    <row r="182" spans="1:7" x14ac:dyDescent="0.2">
      <c r="A182" s="1">
        <v>42614</v>
      </c>
      <c r="B182" s="15">
        <v>2032</v>
      </c>
      <c r="C182" s="5">
        <v>10203</v>
      </c>
      <c r="D182" s="6">
        <v>12235</v>
      </c>
      <c r="E182" s="7">
        <v>645.91616299999998</v>
      </c>
      <c r="F182" s="7">
        <v>2509.6261199999999</v>
      </c>
      <c r="G182" s="7">
        <v>3155.5422829999998</v>
      </c>
    </row>
    <row r="183" spans="1:7" x14ac:dyDescent="0.2">
      <c r="A183" s="1">
        <v>42644</v>
      </c>
      <c r="B183" s="15">
        <v>3737</v>
      </c>
      <c r="C183" s="5">
        <v>12324</v>
      </c>
      <c r="D183" s="6">
        <v>16061</v>
      </c>
      <c r="E183" s="7">
        <v>753.97475899999995</v>
      </c>
      <c r="F183" s="7">
        <v>2893.2013840000004</v>
      </c>
      <c r="G183" s="7">
        <v>3647.1761430000006</v>
      </c>
    </row>
    <row r="184" spans="1:7" x14ac:dyDescent="0.2">
      <c r="A184" s="1">
        <v>42675</v>
      </c>
      <c r="B184" s="15">
        <v>3676</v>
      </c>
      <c r="C184" s="5">
        <v>11443</v>
      </c>
      <c r="D184" s="6">
        <v>15119</v>
      </c>
      <c r="E184" s="7">
        <v>1171.719104</v>
      </c>
      <c r="F184" s="7">
        <v>2810.517233</v>
      </c>
      <c r="G184" s="7">
        <v>3982.2363370000003</v>
      </c>
    </row>
    <row r="185" spans="1:7" x14ac:dyDescent="0.2">
      <c r="A185" s="1">
        <v>42705</v>
      </c>
      <c r="B185" s="15">
        <v>3979</v>
      </c>
      <c r="C185" s="5">
        <v>16467</v>
      </c>
      <c r="D185" s="6">
        <v>20446</v>
      </c>
      <c r="E185" s="7">
        <v>1523.5074030000001</v>
      </c>
      <c r="F185" s="7">
        <v>3859.8013099999994</v>
      </c>
      <c r="G185" s="7">
        <v>5383.3087129999994</v>
      </c>
    </row>
    <row r="186" spans="1:7" ht="20.100000000000001" customHeight="1" x14ac:dyDescent="0.2">
      <c r="A186" s="1">
        <v>42736</v>
      </c>
      <c r="B186" s="15">
        <v>3091</v>
      </c>
      <c r="C186" s="5">
        <v>10084</v>
      </c>
      <c r="D186" s="6">
        <v>13175</v>
      </c>
      <c r="E186" s="7">
        <v>674.72433400000011</v>
      </c>
      <c r="F186" s="7">
        <v>2430.4551260000003</v>
      </c>
      <c r="G186" s="7">
        <v>3105.1794600000003</v>
      </c>
    </row>
    <row r="187" spans="1:7" x14ac:dyDescent="0.2">
      <c r="A187" s="1">
        <v>42767</v>
      </c>
      <c r="B187" s="15">
        <v>2994</v>
      </c>
      <c r="C187" s="5">
        <v>9243</v>
      </c>
      <c r="D187" s="6">
        <v>12237</v>
      </c>
      <c r="E187" s="7">
        <v>619.79242399999998</v>
      </c>
      <c r="F187" s="7">
        <v>2327.7267030000003</v>
      </c>
      <c r="G187" s="7">
        <v>2947.5191270000005</v>
      </c>
    </row>
    <row r="188" spans="1:7" x14ac:dyDescent="0.2">
      <c r="A188" s="1">
        <v>42795</v>
      </c>
      <c r="B188" s="15">
        <v>3218</v>
      </c>
      <c r="C188" s="5">
        <v>12265</v>
      </c>
      <c r="D188" s="6">
        <v>15483</v>
      </c>
      <c r="E188" s="7">
        <v>932.09734700000024</v>
      </c>
      <c r="F188" s="7">
        <v>3077.6894979999997</v>
      </c>
      <c r="G188" s="7">
        <v>4009.7868450000001</v>
      </c>
    </row>
    <row r="189" spans="1:7" x14ac:dyDescent="0.2">
      <c r="A189" s="1">
        <v>42826</v>
      </c>
      <c r="B189" s="15">
        <v>2143</v>
      </c>
      <c r="C189" s="5">
        <v>9559</v>
      </c>
      <c r="D189" s="6">
        <v>11702</v>
      </c>
      <c r="E189" s="7">
        <v>798.75597999999991</v>
      </c>
      <c r="F189" s="7">
        <v>2334.168502</v>
      </c>
      <c r="G189" s="7">
        <v>3132.9244819999999</v>
      </c>
    </row>
    <row r="190" spans="1:7" x14ac:dyDescent="0.2">
      <c r="A190" s="1">
        <v>42856</v>
      </c>
      <c r="B190" s="15">
        <v>1944</v>
      </c>
      <c r="C190" s="5">
        <v>12610</v>
      </c>
      <c r="D190" s="6">
        <v>14554</v>
      </c>
      <c r="E190" s="7">
        <v>514.52884999999992</v>
      </c>
      <c r="F190" s="7">
        <v>3049.698774</v>
      </c>
      <c r="G190" s="7">
        <v>3564.2276240000001</v>
      </c>
    </row>
    <row r="191" spans="1:7" x14ac:dyDescent="0.2">
      <c r="A191" s="1">
        <v>42887</v>
      </c>
      <c r="B191" s="15">
        <v>3315</v>
      </c>
      <c r="C191" s="5">
        <v>12064</v>
      </c>
      <c r="D191" s="6">
        <v>15379</v>
      </c>
      <c r="E191" s="7">
        <v>872.04274799999996</v>
      </c>
      <c r="F191" s="7">
        <v>2924.1488170000002</v>
      </c>
      <c r="G191" s="7">
        <v>3796.1915650000001</v>
      </c>
    </row>
    <row r="192" spans="1:7" x14ac:dyDescent="0.2">
      <c r="A192" s="1">
        <v>42917</v>
      </c>
      <c r="B192" s="15">
        <v>3848</v>
      </c>
      <c r="C192" s="5">
        <v>12640</v>
      </c>
      <c r="D192" s="6">
        <v>16488</v>
      </c>
      <c r="E192" s="7">
        <v>994.94755199999986</v>
      </c>
      <c r="F192" s="7">
        <v>3243.6051210000001</v>
      </c>
      <c r="G192" s="7">
        <v>4238.5526730000001</v>
      </c>
    </row>
    <row r="193" spans="1:7" x14ac:dyDescent="0.2">
      <c r="A193" s="1">
        <v>42948</v>
      </c>
      <c r="B193" s="15">
        <v>2831</v>
      </c>
      <c r="C193" s="5">
        <v>15555</v>
      </c>
      <c r="D193" s="6">
        <v>18386</v>
      </c>
      <c r="E193" s="7">
        <v>785.06954600000006</v>
      </c>
      <c r="F193" s="7">
        <v>3633.1644289999999</v>
      </c>
      <c r="G193" s="7">
        <v>4418.2339750000001</v>
      </c>
    </row>
    <row r="194" spans="1:7" x14ac:dyDescent="0.2">
      <c r="A194" s="1">
        <v>42979</v>
      </c>
      <c r="B194" s="15">
        <v>3540</v>
      </c>
      <c r="C194" s="5">
        <v>10875</v>
      </c>
      <c r="D194" s="6">
        <v>14415</v>
      </c>
      <c r="E194" s="7">
        <v>697.95255100000008</v>
      </c>
      <c r="F194" s="7">
        <v>2715.383969</v>
      </c>
      <c r="G194" s="7">
        <v>3413.3365199999998</v>
      </c>
    </row>
    <row r="195" spans="1:7" x14ac:dyDescent="0.2">
      <c r="A195" s="1">
        <v>43009</v>
      </c>
      <c r="B195" s="15">
        <v>3530</v>
      </c>
      <c r="C195" s="5">
        <v>12236</v>
      </c>
      <c r="D195" s="6">
        <v>15766</v>
      </c>
      <c r="E195" s="7">
        <v>649.28297999999984</v>
      </c>
      <c r="F195" s="7">
        <v>3043.2666120000004</v>
      </c>
      <c r="G195" s="7">
        <v>3692.5495920000003</v>
      </c>
    </row>
    <row r="196" spans="1:7" x14ac:dyDescent="0.2">
      <c r="A196" s="1">
        <v>43040</v>
      </c>
      <c r="B196" s="15">
        <v>4695</v>
      </c>
      <c r="C196" s="5">
        <v>8771</v>
      </c>
      <c r="D196" s="6">
        <v>13466</v>
      </c>
      <c r="E196" s="7">
        <v>762.80694400000016</v>
      </c>
      <c r="F196" s="7">
        <v>2385.6303640000001</v>
      </c>
      <c r="G196" s="7">
        <v>3148.4373080000005</v>
      </c>
    </row>
    <row r="197" spans="1:7" x14ac:dyDescent="0.2">
      <c r="A197" s="1">
        <v>43070</v>
      </c>
      <c r="B197" s="15">
        <v>4407</v>
      </c>
      <c r="C197" s="5">
        <v>10161</v>
      </c>
      <c r="D197" s="6">
        <v>14568</v>
      </c>
      <c r="E197" s="7">
        <v>862.48748400000011</v>
      </c>
      <c r="F197" s="7">
        <v>2819.6812969999996</v>
      </c>
      <c r="G197" s="7">
        <v>3682.1687809999999</v>
      </c>
    </row>
    <row r="198" spans="1:7" ht="20.100000000000001" customHeight="1" x14ac:dyDescent="0.2">
      <c r="A198" s="1">
        <v>43101</v>
      </c>
      <c r="B198" s="15">
        <v>3670</v>
      </c>
      <c r="C198" s="5">
        <v>12151</v>
      </c>
      <c r="D198" s="6">
        <v>15821</v>
      </c>
      <c r="E198" s="7">
        <v>876.95047199999999</v>
      </c>
      <c r="F198" s="7">
        <v>2977.0122349999997</v>
      </c>
      <c r="G198" s="7">
        <v>3853.9627069999997</v>
      </c>
    </row>
    <row r="199" spans="1:7" x14ac:dyDescent="0.2">
      <c r="A199" s="1">
        <v>43132</v>
      </c>
      <c r="B199" s="15">
        <v>1732</v>
      </c>
      <c r="C199" s="5">
        <v>11376</v>
      </c>
      <c r="D199" s="6">
        <v>13108</v>
      </c>
      <c r="E199" s="7">
        <v>751.16460700000005</v>
      </c>
      <c r="F199" s="7">
        <v>2780.2254419999999</v>
      </c>
      <c r="G199" s="7">
        <v>3531.3900490000001</v>
      </c>
    </row>
    <row r="200" spans="1:7" x14ac:dyDescent="0.2">
      <c r="A200" s="1">
        <v>43160</v>
      </c>
      <c r="B200" s="15">
        <v>2702</v>
      </c>
      <c r="C200" s="5">
        <v>12625</v>
      </c>
      <c r="D200" s="6">
        <v>15327</v>
      </c>
      <c r="E200" s="7">
        <v>687.50252299999988</v>
      </c>
      <c r="F200" s="7">
        <v>3115.6482199999996</v>
      </c>
      <c r="G200" s="7">
        <v>3803.1507429999992</v>
      </c>
    </row>
    <row r="201" spans="1:7" x14ac:dyDescent="0.2">
      <c r="A201" s="1">
        <v>43191</v>
      </c>
      <c r="B201" s="15">
        <v>2992</v>
      </c>
      <c r="C201" s="5">
        <v>13474</v>
      </c>
      <c r="D201" s="6">
        <v>16466</v>
      </c>
      <c r="E201" s="7">
        <v>732.20115299999998</v>
      </c>
      <c r="F201" s="7">
        <v>3377.4075439999997</v>
      </c>
      <c r="G201" s="7">
        <v>4109.6086969999997</v>
      </c>
    </row>
    <row r="202" spans="1:7" x14ac:dyDescent="0.2">
      <c r="A202" s="1">
        <v>43221</v>
      </c>
      <c r="B202" s="15">
        <v>4049</v>
      </c>
      <c r="C202" s="5">
        <v>14418</v>
      </c>
      <c r="D202" s="6">
        <v>18467</v>
      </c>
      <c r="E202" s="7">
        <v>725.78649100000007</v>
      </c>
      <c r="F202" s="7">
        <v>3769.6345079999996</v>
      </c>
      <c r="G202" s="7">
        <v>4495.4209989999999</v>
      </c>
    </row>
    <row r="203" spans="1:7" x14ac:dyDescent="0.2">
      <c r="A203" s="1">
        <v>43252</v>
      </c>
      <c r="B203" s="15">
        <v>3755</v>
      </c>
      <c r="C203" s="5">
        <v>15900</v>
      </c>
      <c r="D203" s="6">
        <v>19655</v>
      </c>
      <c r="E203" s="7">
        <v>1276.3318070000003</v>
      </c>
      <c r="F203" s="7">
        <v>4217.6384840000001</v>
      </c>
      <c r="G203" s="7">
        <v>5493.9702910000005</v>
      </c>
    </row>
    <row r="204" spans="1:7" x14ac:dyDescent="0.2">
      <c r="A204" s="1">
        <v>43282</v>
      </c>
      <c r="B204" s="15">
        <v>4317</v>
      </c>
      <c r="C204" s="5">
        <v>15756</v>
      </c>
      <c r="D204" s="6">
        <v>20073</v>
      </c>
      <c r="E204" s="7">
        <v>1069.459216</v>
      </c>
      <c r="F204" s="7">
        <v>3857.3076500000002</v>
      </c>
      <c r="G204" s="7">
        <v>4926.7668659999999</v>
      </c>
    </row>
    <row r="205" spans="1:7" x14ac:dyDescent="0.2">
      <c r="A205" s="1">
        <v>43313</v>
      </c>
      <c r="B205" s="15">
        <v>5270</v>
      </c>
      <c r="C205" s="5">
        <v>17232</v>
      </c>
      <c r="D205" s="6">
        <v>22502</v>
      </c>
      <c r="E205" s="7">
        <v>1381.1187879999998</v>
      </c>
      <c r="F205" s="7">
        <v>4286.0524880000003</v>
      </c>
      <c r="G205" s="7">
        <v>5667.171276</v>
      </c>
    </row>
    <row r="206" spans="1:7" x14ac:dyDescent="0.2">
      <c r="A206" s="1">
        <v>43344</v>
      </c>
      <c r="B206" s="15">
        <v>5497</v>
      </c>
      <c r="C206" s="5">
        <v>15180</v>
      </c>
      <c r="D206" s="6">
        <v>20677</v>
      </c>
      <c r="E206" s="7">
        <v>1045.0984490000001</v>
      </c>
      <c r="F206" s="7">
        <v>3868.6753820000004</v>
      </c>
      <c r="G206" s="7">
        <v>4913.7738310000004</v>
      </c>
    </row>
    <row r="207" spans="1:7" x14ac:dyDescent="0.2">
      <c r="A207" s="1">
        <v>43374</v>
      </c>
      <c r="B207" s="15">
        <v>6177</v>
      </c>
      <c r="C207" s="5">
        <v>16885</v>
      </c>
      <c r="D207" s="6">
        <v>23062</v>
      </c>
      <c r="E207" s="7">
        <v>1392.4338689999997</v>
      </c>
      <c r="F207" s="7">
        <v>4269.7823919999992</v>
      </c>
      <c r="G207" s="7">
        <v>5662.2162609999987</v>
      </c>
    </row>
    <row r="208" spans="1:7" x14ac:dyDescent="0.2">
      <c r="A208" s="1">
        <v>43405</v>
      </c>
      <c r="B208" s="15">
        <v>4133</v>
      </c>
      <c r="C208" s="5">
        <v>15644</v>
      </c>
      <c r="D208" s="6">
        <v>19777</v>
      </c>
      <c r="E208" s="7">
        <v>952.0966269999999</v>
      </c>
      <c r="F208" s="7">
        <v>3924.0725159999997</v>
      </c>
      <c r="G208" s="7">
        <v>4876.1691429999992</v>
      </c>
    </row>
    <row r="209" spans="1:7" x14ac:dyDescent="0.2">
      <c r="A209" s="1">
        <v>43435</v>
      </c>
      <c r="B209" s="15">
        <v>7950</v>
      </c>
      <c r="C209" s="5">
        <v>15495</v>
      </c>
      <c r="D209" s="6">
        <v>23445</v>
      </c>
      <c r="E209" s="7">
        <v>2171.393716</v>
      </c>
      <c r="F209" s="7">
        <v>3882.2495750000003</v>
      </c>
      <c r="G209" s="7">
        <v>6053.6432910000003</v>
      </c>
    </row>
    <row r="210" spans="1:7" ht="20.100000000000001" customHeight="1" x14ac:dyDescent="0.2">
      <c r="A210" s="1">
        <v>43466</v>
      </c>
      <c r="B210" s="15">
        <v>4588</v>
      </c>
      <c r="C210" s="5">
        <v>15500</v>
      </c>
      <c r="D210" s="6">
        <v>20088</v>
      </c>
      <c r="E210" s="7">
        <v>1091.224569</v>
      </c>
      <c r="F210" s="7">
        <v>4005.4303280000004</v>
      </c>
      <c r="G210" s="7">
        <v>5096.6548970000003</v>
      </c>
    </row>
    <row r="211" spans="1:7" x14ac:dyDescent="0.2">
      <c r="A211" s="1">
        <v>43497</v>
      </c>
      <c r="B211" s="15">
        <v>3778</v>
      </c>
      <c r="C211" s="5">
        <v>15917</v>
      </c>
      <c r="D211" s="6">
        <v>19695</v>
      </c>
      <c r="E211" s="7">
        <v>806.87403600000005</v>
      </c>
      <c r="F211" s="7">
        <v>4059.0443600000003</v>
      </c>
      <c r="G211" s="7">
        <v>4865.918396</v>
      </c>
    </row>
    <row r="212" spans="1:7" x14ac:dyDescent="0.2">
      <c r="A212" s="1">
        <v>43525</v>
      </c>
      <c r="B212" s="15">
        <v>7819</v>
      </c>
      <c r="C212" s="5">
        <v>16035</v>
      </c>
      <c r="D212" s="6">
        <v>23854</v>
      </c>
      <c r="E212" s="7">
        <v>1684.10112</v>
      </c>
      <c r="F212" s="7">
        <v>3954.7385990000002</v>
      </c>
      <c r="G212" s="7">
        <v>5638.8397190000005</v>
      </c>
    </row>
    <row r="213" spans="1:7" x14ac:dyDescent="0.2">
      <c r="A213" s="1">
        <v>43556</v>
      </c>
      <c r="B213" s="15">
        <v>4377</v>
      </c>
      <c r="C213" s="5">
        <v>16062</v>
      </c>
      <c r="D213" s="6">
        <v>20439</v>
      </c>
      <c r="E213" s="7">
        <v>1343.8967679999996</v>
      </c>
      <c r="F213" s="7">
        <v>4119.7036679999992</v>
      </c>
      <c r="G213" s="7">
        <v>5463.6004359999988</v>
      </c>
    </row>
    <row r="214" spans="1:7" x14ac:dyDescent="0.2">
      <c r="A214" s="1">
        <v>43586</v>
      </c>
      <c r="B214" s="15">
        <v>4499</v>
      </c>
      <c r="C214" s="5">
        <v>18329</v>
      </c>
      <c r="D214" s="6">
        <v>22828</v>
      </c>
      <c r="E214" s="7">
        <v>1850.7253529999996</v>
      </c>
      <c r="F214" s="7">
        <v>4740.7245430000003</v>
      </c>
      <c r="G214" s="7">
        <v>6591.4498960000001</v>
      </c>
    </row>
    <row r="215" spans="1:7" x14ac:dyDescent="0.2">
      <c r="A215" s="1">
        <v>43617</v>
      </c>
      <c r="B215" s="15">
        <v>5207</v>
      </c>
      <c r="C215" s="5">
        <v>17091</v>
      </c>
      <c r="D215" s="6">
        <v>22298</v>
      </c>
      <c r="E215" s="7">
        <v>1419.4738590000002</v>
      </c>
      <c r="F215" s="7">
        <v>4644.8948739999996</v>
      </c>
      <c r="G215" s="7">
        <v>6064.3687329999993</v>
      </c>
    </row>
    <row r="216" spans="1:7" x14ac:dyDescent="0.2">
      <c r="A216" s="1">
        <v>43647</v>
      </c>
      <c r="B216" s="15">
        <v>5904</v>
      </c>
      <c r="C216" s="5">
        <v>19009</v>
      </c>
      <c r="D216" s="6">
        <v>24913</v>
      </c>
      <c r="E216" s="7">
        <v>1735.812011</v>
      </c>
      <c r="F216" s="7">
        <v>4964.5273479999996</v>
      </c>
      <c r="G216" s="7">
        <v>6700.3393589999996</v>
      </c>
    </row>
    <row r="217" spans="1:7" x14ac:dyDescent="0.2">
      <c r="A217" s="1">
        <v>43678</v>
      </c>
      <c r="B217" s="15">
        <v>6154</v>
      </c>
      <c r="C217" s="5">
        <v>20242</v>
      </c>
      <c r="D217" s="6">
        <v>26396</v>
      </c>
      <c r="E217" s="7">
        <v>1534.9291750000002</v>
      </c>
      <c r="F217" s="7">
        <v>5174.5396959999998</v>
      </c>
      <c r="G217" s="7">
        <v>6709.468871</v>
      </c>
    </row>
    <row r="218" spans="1:7" x14ac:dyDescent="0.2">
      <c r="A218" s="1">
        <v>43709</v>
      </c>
      <c r="B218" s="15">
        <v>7140</v>
      </c>
      <c r="C218" s="5">
        <v>20051</v>
      </c>
      <c r="D218" s="6">
        <v>27191</v>
      </c>
      <c r="E218" s="7">
        <v>2264.8126830000001</v>
      </c>
      <c r="F218" s="7">
        <v>5328.8615899999995</v>
      </c>
      <c r="G218" s="7">
        <v>7593.6742729999996</v>
      </c>
    </row>
    <row r="219" spans="1:7" x14ac:dyDescent="0.2">
      <c r="A219" s="1">
        <v>43739</v>
      </c>
      <c r="B219" s="15">
        <v>5288</v>
      </c>
      <c r="C219" s="5">
        <v>24371</v>
      </c>
      <c r="D219" s="6">
        <v>29659</v>
      </c>
      <c r="E219" s="7">
        <v>1414.6901129999999</v>
      </c>
      <c r="F219" s="7">
        <v>6118.8768980000004</v>
      </c>
      <c r="G219" s="7">
        <v>7533.5670110000001</v>
      </c>
    </row>
    <row r="220" spans="1:7" x14ac:dyDescent="0.2">
      <c r="A220" s="1">
        <v>43770</v>
      </c>
      <c r="B220" s="15">
        <v>6480</v>
      </c>
      <c r="C220" s="5">
        <v>22447</v>
      </c>
      <c r="D220" s="6">
        <v>28927</v>
      </c>
      <c r="E220" s="7">
        <v>2064.3984879999998</v>
      </c>
      <c r="F220" s="7">
        <v>5717.2723070000002</v>
      </c>
      <c r="G220" s="7">
        <v>7781.670795</v>
      </c>
    </row>
    <row r="221" spans="1:7" x14ac:dyDescent="0.2">
      <c r="A221" s="1">
        <v>43800</v>
      </c>
      <c r="B221" s="15">
        <v>8848</v>
      </c>
      <c r="C221" s="5">
        <v>22825</v>
      </c>
      <c r="D221" s="6">
        <v>31673</v>
      </c>
      <c r="E221" s="7">
        <v>2853.9222789999999</v>
      </c>
      <c r="F221" s="7">
        <v>5808.0850460000001</v>
      </c>
      <c r="G221" s="7">
        <v>8662.0073250000005</v>
      </c>
    </row>
    <row r="222" spans="1:7" ht="20.100000000000001" customHeight="1" x14ac:dyDescent="0.2">
      <c r="A222" s="1">
        <v>43831</v>
      </c>
      <c r="B222" s="15">
        <v>6521</v>
      </c>
      <c r="C222" s="5">
        <v>21372</v>
      </c>
      <c r="D222" s="6">
        <v>27893</v>
      </c>
      <c r="E222" s="7">
        <v>1647.2177620000004</v>
      </c>
      <c r="F222" s="7">
        <v>5494.8761050000003</v>
      </c>
      <c r="G222" s="7">
        <v>7142.0938670000005</v>
      </c>
    </row>
    <row r="223" spans="1:7" x14ac:dyDescent="0.2">
      <c r="A223" s="1">
        <v>43862</v>
      </c>
      <c r="B223" s="15">
        <v>5079</v>
      </c>
      <c r="C223" s="5">
        <v>20448</v>
      </c>
      <c r="D223" s="6">
        <v>25527</v>
      </c>
      <c r="E223" s="7">
        <v>1152.8243320000001</v>
      </c>
      <c r="F223" s="7">
        <v>5222.8216030000003</v>
      </c>
      <c r="G223" s="7">
        <v>6375.6459350000005</v>
      </c>
    </row>
    <row r="224" spans="1:7" x14ac:dyDescent="0.2">
      <c r="A224" s="1">
        <v>43891</v>
      </c>
      <c r="B224" s="15">
        <v>3354</v>
      </c>
      <c r="C224" s="5">
        <v>22300</v>
      </c>
      <c r="D224" s="6">
        <v>25654</v>
      </c>
      <c r="E224" s="7">
        <v>988.52673499999992</v>
      </c>
      <c r="F224" s="7">
        <v>5741.8905359999999</v>
      </c>
      <c r="G224" s="7">
        <v>6730.4172710000003</v>
      </c>
    </row>
    <row r="225" spans="1:7" x14ac:dyDescent="0.2">
      <c r="A225" s="1">
        <v>43922</v>
      </c>
      <c r="B225" s="15">
        <v>2813</v>
      </c>
      <c r="C225" s="5">
        <v>20830</v>
      </c>
      <c r="D225" s="6">
        <v>23643</v>
      </c>
      <c r="E225" s="7">
        <v>1298.6378690000001</v>
      </c>
      <c r="F225" s="7">
        <v>5402.1881679999997</v>
      </c>
      <c r="G225" s="7">
        <v>6700.8260369999998</v>
      </c>
    </row>
    <row r="226" spans="1:7" x14ac:dyDescent="0.2">
      <c r="A226" s="1">
        <v>43952</v>
      </c>
      <c r="B226" s="15">
        <v>3650</v>
      </c>
      <c r="C226" s="5">
        <v>21183</v>
      </c>
      <c r="D226" s="6">
        <v>24833</v>
      </c>
      <c r="E226" s="7">
        <v>1814.0075539999998</v>
      </c>
      <c r="F226" s="7">
        <v>5319.9000130000004</v>
      </c>
      <c r="G226" s="7">
        <v>7133.9075670000002</v>
      </c>
    </row>
    <row r="227" spans="1:7" x14ac:dyDescent="0.2">
      <c r="A227" s="1">
        <v>43983</v>
      </c>
      <c r="B227" s="15">
        <v>5496</v>
      </c>
      <c r="C227" s="5">
        <v>27653</v>
      </c>
      <c r="D227" s="6">
        <v>33149</v>
      </c>
      <c r="E227" s="7">
        <v>2314.5031109999995</v>
      </c>
      <c r="F227" s="7">
        <v>6953.5651739999994</v>
      </c>
      <c r="G227" s="7">
        <v>9268.0682849999994</v>
      </c>
    </row>
    <row r="228" spans="1:7" x14ac:dyDescent="0.2">
      <c r="A228" s="1">
        <v>44013</v>
      </c>
      <c r="B228" s="15">
        <v>5439</v>
      </c>
      <c r="C228" s="5">
        <v>31374</v>
      </c>
      <c r="D228" s="6">
        <v>36813</v>
      </c>
      <c r="E228" s="7">
        <v>2686.1711559999999</v>
      </c>
      <c r="F228" s="7">
        <v>8133.9257589999997</v>
      </c>
      <c r="G228" s="7">
        <v>10820.096915</v>
      </c>
    </row>
    <row r="229" spans="1:7" x14ac:dyDescent="0.2">
      <c r="A229" s="1">
        <v>44044</v>
      </c>
      <c r="B229" s="15">
        <v>5744</v>
      </c>
      <c r="C229" s="5">
        <v>33764</v>
      </c>
      <c r="D229" s="6">
        <v>39508</v>
      </c>
      <c r="E229" s="7">
        <v>2622.9762660000001</v>
      </c>
      <c r="F229" s="7">
        <v>9096.5044469999993</v>
      </c>
      <c r="G229" s="7">
        <v>11719.480712999999</v>
      </c>
    </row>
    <row r="230" spans="1:7" x14ac:dyDescent="0.2">
      <c r="A230" s="1">
        <v>44075</v>
      </c>
      <c r="B230" s="15">
        <v>5647</v>
      </c>
      <c r="C230" s="5">
        <v>36388</v>
      </c>
      <c r="D230" s="6">
        <v>42035</v>
      </c>
      <c r="E230" s="7">
        <v>2949.6075109999997</v>
      </c>
      <c r="F230" s="7">
        <v>9963.7914380000002</v>
      </c>
      <c r="G230" s="7">
        <v>12913.398949</v>
      </c>
    </row>
    <row r="231" spans="1:7" x14ac:dyDescent="0.2">
      <c r="A231" s="1">
        <v>44105</v>
      </c>
      <c r="B231" s="15">
        <v>8218</v>
      </c>
      <c r="C231" s="5">
        <v>37326</v>
      </c>
      <c r="D231" s="6">
        <v>45544</v>
      </c>
      <c r="E231" s="7">
        <v>3700.8738810000004</v>
      </c>
      <c r="F231" s="7">
        <v>10163.207175000001</v>
      </c>
      <c r="G231" s="7">
        <v>13864.081056000003</v>
      </c>
    </row>
    <row r="232" spans="1:7" x14ac:dyDescent="0.2">
      <c r="A232" s="1">
        <v>44136</v>
      </c>
      <c r="B232" s="15">
        <v>6593</v>
      </c>
      <c r="C232" s="5">
        <v>39654</v>
      </c>
      <c r="D232" s="6">
        <v>46247</v>
      </c>
      <c r="E232" s="7">
        <v>3068.9885630000003</v>
      </c>
      <c r="F232" s="7">
        <v>10771.162890000001</v>
      </c>
      <c r="G232" s="7">
        <v>13840.151453000002</v>
      </c>
    </row>
    <row r="233" spans="1:7" x14ac:dyDescent="0.2">
      <c r="A233" s="1">
        <v>44166</v>
      </c>
      <c r="B233" s="15">
        <v>13703</v>
      </c>
      <c r="C233" s="5">
        <v>42222</v>
      </c>
      <c r="D233" s="6">
        <v>55925</v>
      </c>
      <c r="E233" s="7">
        <v>5820.239122</v>
      </c>
      <c r="F233" s="7">
        <v>11645.809365999996</v>
      </c>
      <c r="G233" s="7">
        <v>17466.048487999997</v>
      </c>
    </row>
    <row r="234" spans="1:7" ht="20.100000000000001" customHeight="1" x14ac:dyDescent="0.2">
      <c r="A234" s="1">
        <v>44197</v>
      </c>
      <c r="B234" s="15">
        <v>20845</v>
      </c>
      <c r="C234" s="5">
        <v>34206</v>
      </c>
      <c r="D234" s="6">
        <v>55051</v>
      </c>
      <c r="E234" s="7">
        <v>2736.4429769999997</v>
      </c>
      <c r="F234" s="7">
        <v>9550.6989389999999</v>
      </c>
      <c r="G234" s="7">
        <v>12287.141916</v>
      </c>
    </row>
    <row r="235" spans="1:7" x14ac:dyDescent="0.2">
      <c r="A235" s="1">
        <v>44228</v>
      </c>
      <c r="B235" s="15">
        <v>10499</v>
      </c>
      <c r="C235" s="5">
        <v>40213</v>
      </c>
      <c r="D235" s="6">
        <v>50712</v>
      </c>
      <c r="E235" s="7">
        <v>1204.780131</v>
      </c>
      <c r="F235" s="7">
        <v>11256.207480000001</v>
      </c>
      <c r="G235" s="7">
        <v>12460.987611</v>
      </c>
    </row>
    <row r="236" spans="1:7" x14ac:dyDescent="0.2">
      <c r="A236" s="1">
        <v>44256</v>
      </c>
      <c r="B236" s="15">
        <v>30238</v>
      </c>
      <c r="C236" s="5">
        <v>52447</v>
      </c>
      <c r="D236" s="6">
        <v>82685</v>
      </c>
      <c r="E236" s="7">
        <v>3647.063353</v>
      </c>
      <c r="F236" s="7">
        <v>14822.154704999999</v>
      </c>
      <c r="G236" s="7">
        <v>18469.218057999999</v>
      </c>
    </row>
    <row r="237" spans="1:7" x14ac:dyDescent="0.2">
      <c r="A237" s="1">
        <v>44287</v>
      </c>
      <c r="B237" s="15">
        <v>20667</v>
      </c>
      <c r="C237" s="5">
        <v>49477</v>
      </c>
      <c r="D237" s="6">
        <v>70144</v>
      </c>
      <c r="E237" s="7">
        <v>2716.5784799999997</v>
      </c>
      <c r="F237" s="7">
        <v>13979.194466999999</v>
      </c>
      <c r="G237" s="7">
        <v>16695.772946999998</v>
      </c>
    </row>
    <row r="238" spans="1:7" x14ac:dyDescent="0.2">
      <c r="A238" s="1">
        <v>44317</v>
      </c>
      <c r="B238" s="15">
        <v>21176</v>
      </c>
      <c r="C238" s="5">
        <v>51989</v>
      </c>
      <c r="D238" s="6">
        <v>73165</v>
      </c>
      <c r="E238" s="7">
        <v>2722.1435369999999</v>
      </c>
      <c r="F238" s="7">
        <v>14749.532384000004</v>
      </c>
      <c r="G238" s="7">
        <v>17471.675921000002</v>
      </c>
    </row>
    <row r="239" spans="1:7" x14ac:dyDescent="0.2">
      <c r="A239" s="1">
        <v>44348</v>
      </c>
      <c r="B239" s="15">
        <v>32589</v>
      </c>
      <c r="C239" s="5">
        <v>53600</v>
      </c>
      <c r="D239" s="6">
        <v>86189</v>
      </c>
      <c r="E239" s="7">
        <v>4362.7433390000006</v>
      </c>
      <c r="F239" s="7">
        <v>15299.263411999997</v>
      </c>
      <c r="G239" s="7">
        <v>19662.006750999997</v>
      </c>
    </row>
    <row r="240" spans="1:7" x14ac:dyDescent="0.2">
      <c r="A240" s="1">
        <v>44378</v>
      </c>
      <c r="B240" s="15">
        <v>29380</v>
      </c>
      <c r="C240" s="5">
        <v>51789</v>
      </c>
      <c r="D240" s="6">
        <v>81169</v>
      </c>
      <c r="E240" s="7">
        <v>4090.4147720000001</v>
      </c>
      <c r="F240" s="7">
        <v>14697.273558000003</v>
      </c>
      <c r="G240" s="7">
        <v>18787.688330000004</v>
      </c>
    </row>
    <row r="241" spans="1:7" x14ac:dyDescent="0.2">
      <c r="A241" s="1">
        <v>44409</v>
      </c>
      <c r="B241" s="15">
        <v>33710</v>
      </c>
      <c r="C241" s="5">
        <v>56513</v>
      </c>
      <c r="D241" s="6">
        <v>90223</v>
      </c>
      <c r="E241" s="7">
        <v>4569.1696490000004</v>
      </c>
      <c r="F241" s="7">
        <v>16404.348976999998</v>
      </c>
      <c r="G241" s="7">
        <v>20973.518625999997</v>
      </c>
    </row>
    <row r="242" spans="1:7" x14ac:dyDescent="0.2">
      <c r="A242" s="1">
        <v>44440</v>
      </c>
      <c r="B242" s="15">
        <v>21259</v>
      </c>
      <c r="C242" s="5">
        <v>52572</v>
      </c>
      <c r="D242" s="6">
        <v>73831</v>
      </c>
      <c r="E242" s="7">
        <v>2915.0811800000001</v>
      </c>
      <c r="F242" s="7">
        <v>14934.879958999998</v>
      </c>
      <c r="G242" s="7">
        <v>17849.961138999999</v>
      </c>
    </row>
    <row r="243" spans="1:7" x14ac:dyDescent="0.2">
      <c r="A243" s="1">
        <v>44470</v>
      </c>
      <c r="B243" s="15">
        <v>24392</v>
      </c>
      <c r="C243" s="5">
        <v>46731</v>
      </c>
      <c r="D243" s="6">
        <v>71123</v>
      </c>
      <c r="E243" s="7">
        <v>3498.1893949999994</v>
      </c>
      <c r="F243" s="7">
        <v>13657.915546999999</v>
      </c>
      <c r="G243" s="7">
        <v>17156.104941999998</v>
      </c>
    </row>
    <row r="244" spans="1:7" x14ac:dyDescent="0.2">
      <c r="A244" s="1">
        <v>44501</v>
      </c>
      <c r="B244" s="15">
        <v>19316</v>
      </c>
      <c r="C244" s="5">
        <v>47887</v>
      </c>
      <c r="D244" s="6">
        <v>67203</v>
      </c>
      <c r="E244" s="7">
        <v>3005.43145</v>
      </c>
      <c r="F244" s="7">
        <v>13809.347153000002</v>
      </c>
      <c r="G244" s="7">
        <v>16814.778603000002</v>
      </c>
    </row>
    <row r="245" spans="1:7" x14ac:dyDescent="0.2">
      <c r="A245" s="1">
        <v>44531</v>
      </c>
      <c r="B245" s="15">
        <v>23975</v>
      </c>
      <c r="C245" s="5">
        <v>40780</v>
      </c>
      <c r="D245" s="6">
        <v>64755</v>
      </c>
      <c r="E245" s="7">
        <v>5150.0845750000008</v>
      </c>
      <c r="F245" s="7">
        <v>11595.329271000001</v>
      </c>
      <c r="G245" s="7">
        <v>16745.413846000003</v>
      </c>
    </row>
    <row r="246" spans="1:7" ht="20.100000000000001" customHeight="1" x14ac:dyDescent="0.2">
      <c r="A246" s="1">
        <v>44562</v>
      </c>
      <c r="B246" s="15">
        <v>20889</v>
      </c>
      <c r="C246" s="5">
        <v>39545</v>
      </c>
      <c r="D246" s="6">
        <v>60434</v>
      </c>
      <c r="E246" s="7">
        <v>2956.437962</v>
      </c>
      <c r="F246" s="7">
        <v>11598.929929</v>
      </c>
      <c r="G246" s="7">
        <v>14555.367891</v>
      </c>
    </row>
    <row r="247" spans="1:7" x14ac:dyDescent="0.2">
      <c r="A247" s="1">
        <v>44593</v>
      </c>
      <c r="B247" s="15">
        <v>19505</v>
      </c>
      <c r="C247" s="5">
        <v>32469</v>
      </c>
      <c r="D247" s="6">
        <v>51974</v>
      </c>
      <c r="E247" s="7">
        <v>2568.1897229999995</v>
      </c>
      <c r="F247" s="7">
        <v>9260.5236970000005</v>
      </c>
      <c r="G247" s="7">
        <v>11828.71342</v>
      </c>
    </row>
    <row r="248" spans="1:7" x14ac:dyDescent="0.2">
      <c r="A248" s="1">
        <v>44621</v>
      </c>
      <c r="B248" s="15">
        <v>26223</v>
      </c>
      <c r="C248" s="5">
        <v>37423</v>
      </c>
      <c r="D248" s="6">
        <v>63646</v>
      </c>
      <c r="E248" s="7">
        <v>3770.3583530000001</v>
      </c>
      <c r="F248" s="7">
        <v>11052.943599</v>
      </c>
      <c r="G248" s="7">
        <v>14823.301952</v>
      </c>
    </row>
    <row r="249" spans="1:7" x14ac:dyDescent="0.2">
      <c r="A249" s="1">
        <v>44652</v>
      </c>
      <c r="B249" s="15">
        <v>13948</v>
      </c>
      <c r="C249" s="5">
        <v>31401</v>
      </c>
      <c r="D249" s="6">
        <v>45349</v>
      </c>
      <c r="E249" s="7">
        <v>2115.1695770000001</v>
      </c>
      <c r="F249" s="7">
        <v>9299.9566799999993</v>
      </c>
      <c r="G249" s="7">
        <v>11415.126257</v>
      </c>
    </row>
    <row r="250" spans="1:7" x14ac:dyDescent="0.2">
      <c r="A250" s="1">
        <v>44682</v>
      </c>
      <c r="B250" s="15">
        <v>30206</v>
      </c>
      <c r="C250" s="5">
        <v>41448</v>
      </c>
      <c r="D250" s="6">
        <v>71654</v>
      </c>
      <c r="E250" s="7">
        <v>4882.225762</v>
      </c>
      <c r="F250" s="7">
        <v>12149.950794</v>
      </c>
      <c r="G250" s="7">
        <v>17032.176555999999</v>
      </c>
    </row>
    <row r="251" spans="1:7" x14ac:dyDescent="0.2">
      <c r="A251" s="1">
        <v>44713</v>
      </c>
      <c r="B251" s="15">
        <v>21076</v>
      </c>
      <c r="C251" s="5">
        <v>40563</v>
      </c>
      <c r="D251" s="6">
        <v>61639</v>
      </c>
      <c r="E251" s="7">
        <v>3857.1942880000001</v>
      </c>
      <c r="F251" s="7">
        <v>12056.963641</v>
      </c>
      <c r="G251" s="7">
        <v>15914.157929000001</v>
      </c>
    </row>
    <row r="252" spans="1:7" x14ac:dyDescent="0.2">
      <c r="A252" s="1">
        <v>44743</v>
      </c>
      <c r="B252" s="15">
        <v>25342</v>
      </c>
      <c r="C252" s="5">
        <v>47370</v>
      </c>
      <c r="D252" s="6">
        <v>72712</v>
      </c>
      <c r="E252" s="7">
        <v>3753.5355460000001</v>
      </c>
      <c r="F252" s="7">
        <v>14142.473330000001</v>
      </c>
      <c r="G252" s="7">
        <v>17896.008876</v>
      </c>
    </row>
    <row r="253" spans="1:7" x14ac:dyDescent="0.2">
      <c r="A253" s="1">
        <v>44774</v>
      </c>
      <c r="B253" s="15">
        <v>30040</v>
      </c>
      <c r="C253" s="5">
        <v>40248</v>
      </c>
      <c r="D253" s="6">
        <v>70288</v>
      </c>
      <c r="E253" s="7">
        <v>4622.4914769999987</v>
      </c>
      <c r="F253" s="7">
        <v>12246.599620000001</v>
      </c>
      <c r="G253" s="7">
        <v>16869.091097</v>
      </c>
    </row>
    <row r="254" spans="1:7" x14ac:dyDescent="0.2">
      <c r="A254" s="1">
        <v>44805</v>
      </c>
      <c r="B254" s="15">
        <v>23721</v>
      </c>
      <c r="C254" s="5">
        <v>38122</v>
      </c>
      <c r="D254" s="6">
        <v>61843</v>
      </c>
      <c r="E254" s="7">
        <v>4023.0242090000002</v>
      </c>
      <c r="F254" s="7">
        <v>12118.600287000001</v>
      </c>
      <c r="G254" s="7">
        <v>16141.624496</v>
      </c>
    </row>
    <row r="255" spans="1:7" x14ac:dyDescent="0.2">
      <c r="A255" s="1">
        <v>44835</v>
      </c>
      <c r="B255" s="15">
        <v>24158</v>
      </c>
      <c r="C255" s="5">
        <v>35058</v>
      </c>
      <c r="D255" s="6">
        <v>59216</v>
      </c>
      <c r="E255" s="7">
        <v>3734.1878730000008</v>
      </c>
      <c r="F255" s="7">
        <v>10978.130558000003</v>
      </c>
      <c r="G255" s="7">
        <v>14712.318431000003</v>
      </c>
    </row>
    <row r="256" spans="1:7" x14ac:dyDescent="0.2">
      <c r="A256" s="1">
        <v>44866</v>
      </c>
      <c r="B256" s="15">
        <v>13712</v>
      </c>
      <c r="C256" s="5">
        <v>31422</v>
      </c>
      <c r="D256" s="6">
        <v>45134</v>
      </c>
      <c r="E256" s="7">
        <v>3698.4339669999995</v>
      </c>
      <c r="F256" s="7">
        <v>10275.404669</v>
      </c>
      <c r="G256" s="7">
        <v>13973.838635999999</v>
      </c>
    </row>
    <row r="257" spans="1:7" x14ac:dyDescent="0.2">
      <c r="A257" s="1">
        <v>44896</v>
      </c>
      <c r="B257" s="15">
        <v>20845</v>
      </c>
      <c r="C257" s="5">
        <v>28512</v>
      </c>
      <c r="D257" s="6">
        <v>49357</v>
      </c>
      <c r="E257" s="7">
        <v>4887.8195250000008</v>
      </c>
      <c r="F257" s="7">
        <v>9115.2824209999999</v>
      </c>
      <c r="G257" s="7">
        <v>14003.101946000001</v>
      </c>
    </row>
    <row r="258" spans="1:7" ht="20.100000000000001" customHeight="1" x14ac:dyDescent="0.2">
      <c r="A258" s="1">
        <v>44927</v>
      </c>
      <c r="B258" s="15">
        <v>11881</v>
      </c>
      <c r="C258" s="5">
        <v>29512</v>
      </c>
      <c r="D258" s="6">
        <v>41393</v>
      </c>
      <c r="E258" s="7">
        <v>2346.3776789999997</v>
      </c>
      <c r="F258" s="7">
        <v>9552.4128499999988</v>
      </c>
      <c r="G258" s="7">
        <v>11898.790528999998</v>
      </c>
    </row>
    <row r="259" spans="1:7" x14ac:dyDescent="0.2">
      <c r="A259" s="1">
        <v>44958</v>
      </c>
      <c r="B259" s="15">
        <v>12073</v>
      </c>
      <c r="C259" s="5">
        <v>25042</v>
      </c>
      <c r="D259" s="6">
        <v>37115</v>
      </c>
      <c r="E259" s="7">
        <v>2352.9747509999997</v>
      </c>
      <c r="F259" s="7">
        <v>8143.9477379999998</v>
      </c>
      <c r="G259" s="7">
        <v>10496.922489</v>
      </c>
    </row>
    <row r="260" spans="1:7" x14ac:dyDescent="0.2">
      <c r="A260" s="1">
        <v>44986</v>
      </c>
      <c r="B260" s="15">
        <v>16233</v>
      </c>
      <c r="C260" s="5">
        <v>41299</v>
      </c>
      <c r="D260" s="6">
        <v>57532</v>
      </c>
      <c r="E260" s="7">
        <v>3037.0788190000003</v>
      </c>
      <c r="F260" s="7">
        <v>14419.513386999999</v>
      </c>
      <c r="G260" s="7">
        <v>17456.592206000001</v>
      </c>
    </row>
    <row r="261" spans="1:7" x14ac:dyDescent="0.2">
      <c r="A261" s="1">
        <v>45017</v>
      </c>
      <c r="B261" s="15">
        <v>18857</v>
      </c>
      <c r="C261" s="5">
        <v>22744</v>
      </c>
      <c r="D261" s="6">
        <v>41601</v>
      </c>
      <c r="E261" s="7">
        <v>3683.6838609999995</v>
      </c>
      <c r="F261" s="7">
        <v>7724.3485029999993</v>
      </c>
      <c r="G261" s="7">
        <v>11408.032363999999</v>
      </c>
    </row>
    <row r="262" spans="1:7" x14ac:dyDescent="0.2">
      <c r="A262" s="1">
        <v>45047</v>
      </c>
      <c r="B262" s="15">
        <v>11548</v>
      </c>
      <c r="C262" s="5">
        <v>30262</v>
      </c>
      <c r="D262" s="6">
        <v>41810</v>
      </c>
      <c r="E262" s="7">
        <v>2365.7421830000003</v>
      </c>
      <c r="F262" s="7">
        <v>9874.5492589999994</v>
      </c>
      <c r="G262" s="7">
        <v>12240.291442</v>
      </c>
    </row>
    <row r="263" spans="1:7" x14ac:dyDescent="0.2">
      <c r="A263" s="1">
        <v>45078</v>
      </c>
      <c r="B263" s="15">
        <v>9744</v>
      </c>
      <c r="C263" s="5">
        <v>31897</v>
      </c>
      <c r="D263" s="6">
        <v>41641</v>
      </c>
      <c r="E263" s="7">
        <v>2501.1680919999999</v>
      </c>
      <c r="F263" s="7">
        <v>10725.851402</v>
      </c>
      <c r="G263" s="7">
        <v>13227.019494</v>
      </c>
    </row>
    <row r="264" spans="1:7" x14ac:dyDescent="0.2">
      <c r="A264" s="1">
        <v>45108</v>
      </c>
      <c r="B264" s="15">
        <v>9290</v>
      </c>
      <c r="C264" s="5">
        <v>24895</v>
      </c>
      <c r="D264" s="6">
        <v>34185</v>
      </c>
      <c r="E264" s="7">
        <v>2572.2559679999999</v>
      </c>
      <c r="F264" s="7">
        <v>8429.1515779999991</v>
      </c>
      <c r="G264" s="7">
        <v>11001.407545999999</v>
      </c>
    </row>
    <row r="265" spans="1:7" x14ac:dyDescent="0.2">
      <c r="A265" s="1">
        <v>45139</v>
      </c>
      <c r="B265" s="15">
        <v>15015</v>
      </c>
      <c r="C265" s="5">
        <v>27099</v>
      </c>
      <c r="D265" s="6">
        <v>42114</v>
      </c>
      <c r="E265" s="7">
        <v>3795.4638500000005</v>
      </c>
      <c r="F265" s="7">
        <v>9215.971782999999</v>
      </c>
      <c r="G265" s="7">
        <v>13011.435632999999</v>
      </c>
    </row>
    <row r="266" spans="1:7" x14ac:dyDescent="0.2">
      <c r="A266" s="1">
        <v>45170</v>
      </c>
      <c r="B266" s="15">
        <v>15757</v>
      </c>
      <c r="C266" s="5">
        <v>27275</v>
      </c>
      <c r="D266" s="6">
        <v>43032</v>
      </c>
      <c r="E266" s="7">
        <v>3854.4592650000004</v>
      </c>
      <c r="F266" s="7">
        <v>9980.3705960000007</v>
      </c>
      <c r="G266" s="7">
        <v>13834.829861000002</v>
      </c>
    </row>
    <row r="267" spans="1:7" x14ac:dyDescent="0.2">
      <c r="A267" s="1">
        <v>45200</v>
      </c>
      <c r="B267" s="15">
        <v>13042</v>
      </c>
      <c r="C267" s="5">
        <v>22844</v>
      </c>
      <c r="D267" s="6">
        <v>35886</v>
      </c>
      <c r="E267" s="7">
        <v>2859.1568190000007</v>
      </c>
      <c r="F267" s="7">
        <v>8226.9877459999989</v>
      </c>
      <c r="G267" s="7">
        <v>11086.144564999999</v>
      </c>
    </row>
    <row r="268" spans="1:7" x14ac:dyDescent="0.2">
      <c r="A268" s="1">
        <v>45231</v>
      </c>
      <c r="B268" s="15">
        <v>13416</v>
      </c>
      <c r="C268" s="5">
        <v>21451</v>
      </c>
      <c r="D268" s="6">
        <v>34867</v>
      </c>
      <c r="E268" s="7">
        <v>3828.3390519999994</v>
      </c>
      <c r="F268" s="7">
        <v>7963.8236139999999</v>
      </c>
      <c r="G268" s="7">
        <v>11792.162666</v>
      </c>
    </row>
    <row r="269" spans="1:7" x14ac:dyDescent="0.2">
      <c r="A269" s="1">
        <v>45261</v>
      </c>
      <c r="B269" s="15">
        <v>23760</v>
      </c>
      <c r="C269" s="5">
        <v>24213</v>
      </c>
      <c r="D269" s="6">
        <v>47973</v>
      </c>
      <c r="E269" s="7">
        <v>6364.9203909999997</v>
      </c>
      <c r="F269" s="7">
        <v>8859.3754929999996</v>
      </c>
      <c r="G269" s="7">
        <v>15224.295883999999</v>
      </c>
    </row>
    <row r="270" spans="1:7" ht="20.100000000000001" customHeight="1" x14ac:dyDescent="0.2">
      <c r="A270" s="1">
        <v>45292</v>
      </c>
      <c r="B270" s="15">
        <v>8971</v>
      </c>
      <c r="C270" s="5">
        <v>18724</v>
      </c>
      <c r="D270" s="6">
        <v>27695</v>
      </c>
      <c r="E270" s="7">
        <v>2156.2155684200002</v>
      </c>
      <c r="F270" s="7">
        <v>7304.7899297900103</v>
      </c>
      <c r="G270" s="7">
        <v>9461.00549821001</v>
      </c>
    </row>
    <row r="271" spans="1:7" x14ac:dyDescent="0.2">
      <c r="A271" s="1">
        <v>45323</v>
      </c>
      <c r="B271" s="15">
        <v>9431</v>
      </c>
      <c r="C271" s="5">
        <v>20465</v>
      </c>
      <c r="D271" s="6">
        <v>29896</v>
      </c>
      <c r="E271" s="7">
        <v>2839.6534358500003</v>
      </c>
      <c r="F271" s="7">
        <v>7433.2496110200045</v>
      </c>
      <c r="G271" s="7">
        <v>10272.903046870004</v>
      </c>
    </row>
    <row r="272" spans="1:7" x14ac:dyDescent="0.2">
      <c r="A272" s="1">
        <v>45352</v>
      </c>
      <c r="B272" s="15">
        <v>14320</v>
      </c>
      <c r="C272" s="5">
        <v>25083</v>
      </c>
      <c r="D272" s="6">
        <v>39403</v>
      </c>
      <c r="E272" s="7">
        <v>3591.8113962299999</v>
      </c>
      <c r="F272" s="7">
        <v>9041.9609890200118</v>
      </c>
      <c r="G272" s="7">
        <v>12633.772385250011</v>
      </c>
    </row>
    <row r="273" spans="1:7" x14ac:dyDescent="0.2">
      <c r="A273" s="1">
        <v>45383</v>
      </c>
      <c r="B273" s="15">
        <v>20112</v>
      </c>
      <c r="C273" s="5">
        <v>28725</v>
      </c>
      <c r="D273" s="6">
        <v>48837</v>
      </c>
      <c r="E273" s="7">
        <v>4973.6232715199994</v>
      </c>
      <c r="F273" s="7">
        <v>10509.587837310008</v>
      </c>
      <c r="G273" s="7">
        <v>15483.211108830008</v>
      </c>
    </row>
    <row r="274" spans="1:7" x14ac:dyDescent="0.2">
      <c r="A274" s="1">
        <v>45413</v>
      </c>
      <c r="B274" s="15">
        <v>18801</v>
      </c>
      <c r="C274" s="5">
        <v>29659</v>
      </c>
      <c r="D274" s="6">
        <v>48460</v>
      </c>
      <c r="E274" s="7">
        <v>5130.6415226700001</v>
      </c>
      <c r="F274" s="7">
        <v>11146.966134899949</v>
      </c>
      <c r="G274" s="7">
        <v>16277.607657569948</v>
      </c>
    </row>
    <row r="275" spans="1:7" x14ac:dyDescent="0.2">
      <c r="A275" s="1">
        <v>45444</v>
      </c>
      <c r="B275" s="15">
        <v>18472</v>
      </c>
      <c r="C275" s="5">
        <v>31177</v>
      </c>
      <c r="D275" s="6">
        <v>49649</v>
      </c>
      <c r="E275" s="7">
        <v>5238.32874335</v>
      </c>
      <c r="F275" s="7">
        <v>11494.916203480032</v>
      </c>
      <c r="G275" s="7">
        <v>16733.244946830033</v>
      </c>
    </row>
    <row r="276" spans="1:7" x14ac:dyDescent="0.2">
      <c r="A276" s="1">
        <v>45474</v>
      </c>
      <c r="B276" s="15">
        <v>18175</v>
      </c>
      <c r="C276" s="5">
        <v>35208</v>
      </c>
      <c r="D276" s="6">
        <v>53383</v>
      </c>
      <c r="E276" s="7">
        <v>4740.8965519199992</v>
      </c>
      <c r="F276" s="7">
        <v>12958.920131659996</v>
      </c>
      <c r="G276" s="7">
        <v>17699.816683579993</v>
      </c>
    </row>
    <row r="277" spans="1:7" x14ac:dyDescent="0.2">
      <c r="A277" s="1">
        <v>45505</v>
      </c>
      <c r="B277" s="15">
        <v>18939</v>
      </c>
      <c r="C277" s="5">
        <v>33583</v>
      </c>
      <c r="D277" s="6">
        <v>52522</v>
      </c>
      <c r="E277" s="7">
        <v>5533.1701052000008</v>
      </c>
      <c r="F277" s="7">
        <v>12623.516046679988</v>
      </c>
      <c r="G277" s="7">
        <v>18156.686151879989</v>
      </c>
    </row>
    <row r="278" spans="1:7" x14ac:dyDescent="0.2">
      <c r="A278" s="1">
        <v>45536</v>
      </c>
      <c r="B278" s="15">
        <v>23124</v>
      </c>
      <c r="C278" s="5">
        <v>33970</v>
      </c>
      <c r="D278" s="6">
        <v>57094</v>
      </c>
      <c r="E278" s="7">
        <v>5195.4199428000011</v>
      </c>
      <c r="F278" s="7">
        <v>12133.828500040041</v>
      </c>
      <c r="G278" s="7">
        <v>17329.248442840042</v>
      </c>
    </row>
    <row r="279" spans="1:7" x14ac:dyDescent="0.2">
      <c r="A279" s="1">
        <v>45566</v>
      </c>
      <c r="B279" s="15">
        <v>12326</v>
      </c>
      <c r="C279" s="5">
        <v>32995</v>
      </c>
      <c r="D279" s="6">
        <v>45321</v>
      </c>
      <c r="E279" s="7">
        <v>4266.7681225600018</v>
      </c>
      <c r="F279" s="7">
        <v>12221.976891650005</v>
      </c>
      <c r="G279" s="7">
        <v>16488.745014210006</v>
      </c>
    </row>
    <row r="280" spans="1:7" x14ac:dyDescent="0.2">
      <c r="A280" s="1">
        <v>45597</v>
      </c>
      <c r="B280" s="15">
        <v>11343</v>
      </c>
      <c r="C280" s="5">
        <v>25693</v>
      </c>
      <c r="D280" s="6">
        <v>37036</v>
      </c>
      <c r="E280" s="7">
        <v>3711.1727463500006</v>
      </c>
      <c r="F280" s="7">
        <v>9776.0932953100055</v>
      </c>
      <c r="G280" s="7">
        <v>13487.266041660007</v>
      </c>
    </row>
    <row r="281" spans="1:7" x14ac:dyDescent="0.2">
      <c r="A281" s="1">
        <v>45627</v>
      </c>
      <c r="B281" s="15">
        <v>16954</v>
      </c>
      <c r="C281" s="5">
        <v>25863</v>
      </c>
      <c r="D281" s="6">
        <v>42817</v>
      </c>
      <c r="E281" s="7">
        <v>6679.8111916899998</v>
      </c>
      <c r="F281" s="7">
        <v>9705.9949325399793</v>
      </c>
      <c r="G281" s="7">
        <v>16385.806124229981</v>
      </c>
    </row>
    <row r="282" spans="1:7" ht="20.100000000000001" customHeight="1" x14ac:dyDescent="0.2">
      <c r="A282" s="1">
        <v>45658</v>
      </c>
      <c r="B282" s="15">
        <v>6261</v>
      </c>
      <c r="C282" s="5">
        <v>31531</v>
      </c>
      <c r="D282" s="6">
        <v>37792</v>
      </c>
      <c r="E282" s="7">
        <v>2010.2048989500001</v>
      </c>
      <c r="F282" s="7">
        <v>11195.183885950009</v>
      </c>
      <c r="G282" s="7">
        <v>13205.388784900009</v>
      </c>
    </row>
    <row r="283" spans="1:7" x14ac:dyDescent="0.2">
      <c r="A283" s="1">
        <v>45689</v>
      </c>
      <c r="B283" s="15">
        <v>6746</v>
      </c>
      <c r="C283" s="5">
        <v>29617</v>
      </c>
      <c r="D283" s="6">
        <v>36363</v>
      </c>
      <c r="E283" s="7">
        <v>2183.7642812400004</v>
      </c>
      <c r="F283" s="7">
        <v>10476.562816580023</v>
      </c>
      <c r="G283" s="7">
        <v>12660.327097820023</v>
      </c>
    </row>
    <row r="284" spans="1:7" x14ac:dyDescent="0.2">
      <c r="A284" s="1">
        <v>45717</v>
      </c>
      <c r="B284" s="15">
        <v>6123</v>
      </c>
      <c r="C284" s="5">
        <v>28190</v>
      </c>
      <c r="D284" s="6">
        <v>34313</v>
      </c>
      <c r="E284" s="7">
        <v>1935.8213361099995</v>
      </c>
      <c r="F284" s="7">
        <v>10069.909356700002</v>
      </c>
      <c r="G284" s="7">
        <v>12005.730692810001</v>
      </c>
    </row>
    <row r="285" spans="1:7" x14ac:dyDescent="0.2">
      <c r="A285" s="1">
        <v>45748</v>
      </c>
      <c r="B285" s="15">
        <v>7483</v>
      </c>
      <c r="C285" s="5">
        <v>28445</v>
      </c>
      <c r="D285" s="6">
        <v>35928</v>
      </c>
      <c r="E285" s="7">
        <v>2462.18142837</v>
      </c>
      <c r="F285" s="7">
        <v>10095.607343649994</v>
      </c>
      <c r="G285" s="7">
        <v>12557.788772019994</v>
      </c>
    </row>
    <row r="286" spans="1:7" x14ac:dyDescent="0.2">
      <c r="A286" s="1">
        <v>45778</v>
      </c>
      <c r="B286" s="15">
        <v>5768</v>
      </c>
      <c r="C286" s="5">
        <v>27201</v>
      </c>
      <c r="D286" s="6">
        <v>32969</v>
      </c>
      <c r="E286" s="7">
        <v>1785.2954965300007</v>
      </c>
      <c r="F286" s="7">
        <v>9549.7013788599925</v>
      </c>
      <c r="G286" s="7">
        <v>11334.996875389994</v>
      </c>
    </row>
    <row r="287" spans="1:7" x14ac:dyDescent="0.2">
      <c r="A287" s="1">
        <v>45809</v>
      </c>
      <c r="B287" s="15">
        <v>8930</v>
      </c>
      <c r="C287" s="5">
        <v>24165</v>
      </c>
      <c r="D287" s="6">
        <v>33095</v>
      </c>
      <c r="E287" s="7">
        <v>2450.3855732500001</v>
      </c>
      <c r="F287" s="7">
        <v>8706.1269479000166</v>
      </c>
      <c r="G287" s="7">
        <v>11156.512521150016</v>
      </c>
    </row>
    <row r="288" spans="1:7" x14ac:dyDescent="0.2">
      <c r="A288" s="1">
        <v>45839</v>
      </c>
      <c r="B288" s="15">
        <v>11112</v>
      </c>
      <c r="C288" s="5">
        <v>24816</v>
      </c>
      <c r="D288" s="6">
        <v>35928</v>
      </c>
      <c r="E288" s="7">
        <v>2771.60966921</v>
      </c>
      <c r="F288" s="7">
        <v>9091.7104872899836</v>
      </c>
      <c r="G288" s="7">
        <v>11863.320156499984</v>
      </c>
    </row>
    <row r="289" spans="1:7" x14ac:dyDescent="0.2">
      <c r="A289" s="1">
        <v>45870</v>
      </c>
      <c r="B289" s="15">
        <v>11959</v>
      </c>
      <c r="C289" s="5">
        <v>24734</v>
      </c>
      <c r="D289" s="6">
        <v>36693</v>
      </c>
      <c r="E289" s="7">
        <v>2448.7536175899995</v>
      </c>
      <c r="F289" s="7">
        <v>9128.4443983299843</v>
      </c>
      <c r="G289" s="7">
        <v>11577.198015919985</v>
      </c>
    </row>
    <row r="290" spans="1:7" x14ac:dyDescent="0.2">
      <c r="A290" s="1">
        <v>45901</v>
      </c>
      <c r="B290" s="15">
        <v>20711</v>
      </c>
      <c r="C290" s="5">
        <v>25505</v>
      </c>
      <c r="D290" s="6">
        <v>46216</v>
      </c>
      <c r="E290" s="7">
        <v>6213.8453335799995</v>
      </c>
      <c r="F290" s="7">
        <v>9570.8661373600444</v>
      </c>
      <c r="G290" s="7">
        <v>15784.711470940045</v>
      </c>
    </row>
    <row r="291" spans="1:7" x14ac:dyDescent="0.2">
      <c r="A291" s="1">
        <v>45931</v>
      </c>
      <c r="B291" s="15">
        <v>9993</v>
      </c>
      <c r="C291" s="5">
        <v>29592</v>
      </c>
      <c r="D291" s="6">
        <v>39585</v>
      </c>
      <c r="E291" s="7">
        <v>3781.8555178600004</v>
      </c>
      <c r="F291" s="7">
        <v>11066.558383990005</v>
      </c>
      <c r="G291" s="7">
        <v>14848.413901850005</v>
      </c>
    </row>
    <row r="292" spans="1:7" x14ac:dyDescent="0.2">
      <c r="A292" s="1">
        <v>45962</v>
      </c>
      <c r="B292" s="15">
        <v>15583</v>
      </c>
      <c r="C292" s="5">
        <v>23605</v>
      </c>
      <c r="D292" s="6">
        <v>39188</v>
      </c>
      <c r="E292" s="7">
        <v>3309.5771758000005</v>
      </c>
      <c r="F292" s="7">
        <v>9050.859145919987</v>
      </c>
      <c r="G292" s="7">
        <v>12360.436321719988</v>
      </c>
    </row>
    <row r="293" spans="1:7" x14ac:dyDescent="0.2">
      <c r="A293" s="1">
        <v>45992</v>
      </c>
      <c r="B293" s="15">
        <v>22190</v>
      </c>
      <c r="C293" s="5">
        <v>27396</v>
      </c>
      <c r="D293" s="6">
        <v>49586</v>
      </c>
      <c r="E293" s="7">
        <v>6635.2497004400002</v>
      </c>
      <c r="F293" s="7">
        <v>10307.005297569982</v>
      </c>
      <c r="G293" s="7">
        <v>16942.254998009983</v>
      </c>
    </row>
    <row r="294" spans="1:7" ht="20.100000000000001" customHeight="1" x14ac:dyDescent="0.2">
      <c r="A294" s="1">
        <v>46023</v>
      </c>
      <c r="B294" s="15">
        <v>11361</v>
      </c>
      <c r="C294" s="5">
        <v>24340</v>
      </c>
      <c r="D294" s="6">
        <v>35701</v>
      </c>
      <c r="E294" s="7">
        <v>2614.8535046100001</v>
      </c>
      <c r="F294" s="7">
        <v>9510.4704343400008</v>
      </c>
      <c r="G294" s="7">
        <v>12125.323938950001</v>
      </c>
    </row>
    <row r="295" spans="1:7" x14ac:dyDescent="0.2">
      <c r="A295" s="1">
        <v>46054</v>
      </c>
      <c r="B295" s="15">
        <v>13119</v>
      </c>
      <c r="C295" s="5">
        <v>22020</v>
      </c>
      <c r="D295" s="6">
        <v>35139</v>
      </c>
      <c r="E295" s="7">
        <v>2723.65386046</v>
      </c>
      <c r="F295" s="7">
        <v>9052.6944638999994</v>
      </c>
      <c r="G295" s="7">
        <v>11776.348324359999</v>
      </c>
    </row>
    <row r="296" spans="1:7" x14ac:dyDescent="0.2">
      <c r="A296" s="1">
        <v>46082</v>
      </c>
      <c r="B296" s="15">
        <v>23129</v>
      </c>
      <c r="C296" s="5">
        <v>31507</v>
      </c>
      <c r="D296" s="6">
        <v>54636</v>
      </c>
      <c r="E296" s="7">
        <v>5879.2181113799998</v>
      </c>
      <c r="F296" s="7">
        <v>12601.955448859993</v>
      </c>
      <c r="G296" s="7">
        <v>18481.173560239993</v>
      </c>
    </row>
    <row r="297" spans="1:7" x14ac:dyDescent="0.2">
      <c r="A297" s="1">
        <v>46113</v>
      </c>
      <c r="B297" s="15"/>
      <c r="C297" s="5"/>
      <c r="D297" s="6"/>
      <c r="E297" s="7"/>
      <c r="F297" s="7"/>
      <c r="G297" s="7"/>
    </row>
    <row r="298" spans="1:7" x14ac:dyDescent="0.2">
      <c r="A298" s="1">
        <v>46143</v>
      </c>
      <c r="B298" s="15"/>
      <c r="C298" s="5"/>
      <c r="D298" s="6"/>
      <c r="E298" s="7"/>
      <c r="F298" s="7"/>
      <c r="G298" s="7"/>
    </row>
    <row r="299" spans="1:7" x14ac:dyDescent="0.2">
      <c r="A299" s="1">
        <v>46174</v>
      </c>
      <c r="B299" s="15"/>
      <c r="C299" s="5"/>
      <c r="D299" s="6"/>
      <c r="E299" s="7"/>
      <c r="F299" s="7"/>
      <c r="G299" s="7"/>
    </row>
    <row r="300" spans="1:7" x14ac:dyDescent="0.2">
      <c r="A300" s="1">
        <v>46204</v>
      </c>
      <c r="B300" s="15"/>
      <c r="C300" s="5"/>
      <c r="D300" s="6"/>
      <c r="E300" s="7"/>
      <c r="F300" s="7"/>
      <c r="G300" s="7"/>
    </row>
    <row r="301" spans="1:7" x14ac:dyDescent="0.2">
      <c r="A301" s="1">
        <v>46235</v>
      </c>
      <c r="B301" s="15"/>
      <c r="C301" s="5"/>
      <c r="D301" s="6"/>
      <c r="E301" s="7"/>
      <c r="F301" s="7"/>
      <c r="G301" s="7"/>
    </row>
    <row r="302" spans="1:7" x14ac:dyDescent="0.2">
      <c r="A302" s="1">
        <v>46266</v>
      </c>
      <c r="B302" s="15"/>
      <c r="C302" s="5"/>
      <c r="D302" s="6"/>
      <c r="E302" s="7"/>
      <c r="F302" s="7"/>
      <c r="G302" s="7"/>
    </row>
    <row r="303" spans="1:7" x14ac:dyDescent="0.2">
      <c r="A303" s="1">
        <v>46296</v>
      </c>
      <c r="B303" s="15"/>
      <c r="C303" s="5"/>
      <c r="D303" s="6"/>
      <c r="E303" s="7"/>
      <c r="F303" s="7"/>
      <c r="G303" s="7"/>
    </row>
    <row r="304" spans="1:7" x14ac:dyDescent="0.2">
      <c r="A304" s="1">
        <v>46327</v>
      </c>
      <c r="B304" s="15"/>
      <c r="C304" s="5"/>
      <c r="D304" s="6"/>
      <c r="E304" s="7"/>
      <c r="F304" s="7"/>
      <c r="G304" s="7"/>
    </row>
    <row r="305" spans="1:7" x14ac:dyDescent="0.2">
      <c r="A305" s="1">
        <v>46357</v>
      </c>
      <c r="B305" s="15"/>
      <c r="C305" s="5"/>
      <c r="D305" s="6"/>
      <c r="E305" s="7"/>
      <c r="F305" s="7"/>
      <c r="G305" s="7"/>
    </row>
    <row r="306" spans="1:7" x14ac:dyDescent="0.2">
      <c r="A306" s="1"/>
      <c r="B306" s="15"/>
      <c r="C306" s="5"/>
      <c r="D306" s="6"/>
      <c r="E306" s="7"/>
      <c r="F306" s="7"/>
      <c r="G306" s="7"/>
    </row>
    <row r="307" spans="1:7" ht="2.25" customHeight="1" x14ac:dyDescent="0.2">
      <c r="A307" s="19"/>
      <c r="B307" s="20"/>
      <c r="C307" s="20"/>
      <c r="D307" s="21"/>
      <c r="E307" s="22"/>
      <c r="F307" s="22"/>
      <c r="G307" s="22"/>
    </row>
    <row r="308" spans="1:7" x14ac:dyDescent="0.2">
      <c r="A308" s="8" t="s">
        <v>12</v>
      </c>
      <c r="B308" s="9"/>
      <c r="C308" s="9"/>
      <c r="D308" s="10"/>
      <c r="E308" s="11"/>
      <c r="F308" s="11"/>
      <c r="G308" s="11"/>
    </row>
    <row r="309" spans="1:7" x14ac:dyDescent="0.2">
      <c r="A309" s="66" t="s">
        <v>7</v>
      </c>
      <c r="B309" s="12"/>
      <c r="C309" s="12"/>
      <c r="D309" s="12"/>
      <c r="E309" s="12"/>
      <c r="F309" s="12"/>
      <c r="G309" s="12"/>
    </row>
    <row r="310" spans="1:7" x14ac:dyDescent="0.2">
      <c r="A310" s="67" t="s">
        <v>17</v>
      </c>
      <c r="B310" s="12"/>
      <c r="C310" s="12"/>
      <c r="D310" s="13"/>
      <c r="E310" s="12"/>
      <c r="F310" s="12"/>
      <c r="G310" s="7"/>
    </row>
    <row r="311" spans="1:7" x14ac:dyDescent="0.2">
      <c r="A311" s="17"/>
      <c r="B311" s="15"/>
      <c r="C311" s="5"/>
      <c r="D311" s="5"/>
      <c r="E311" s="7"/>
      <c r="F311" s="7"/>
      <c r="G311" s="7"/>
    </row>
    <row r="312" spans="1:7" x14ac:dyDescent="0.2">
      <c r="D312" s="18"/>
      <c r="G312" s="18"/>
    </row>
  </sheetData>
  <mergeCells count="5">
    <mergeCell ref="B4:D4"/>
    <mergeCell ref="E4:G4"/>
    <mergeCell ref="B1:G1"/>
    <mergeCell ref="B2:G2"/>
    <mergeCell ref="A4:A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>
    <pageSetUpPr fitToPage="1"/>
  </sheetPr>
  <dimension ref="A1:Q193"/>
  <sheetViews>
    <sheetView showGridLines="0" tabSelected="1" zoomScale="110" zoomScaleNormal="110" zoomScaleSheetLayoutView="100" workbookViewId="0">
      <selection activeCell="H10" sqref="H10"/>
    </sheetView>
  </sheetViews>
  <sheetFormatPr defaultColWidth="9.140625" defaultRowHeight="12.75" x14ac:dyDescent="0.2"/>
  <cols>
    <col min="1" max="1" width="1" style="25" customWidth="1"/>
    <col min="2" max="2" width="11.42578125" style="25" customWidth="1"/>
    <col min="3" max="3" width="11.7109375" style="25" customWidth="1"/>
    <col min="4" max="4" width="10.5703125" style="25" customWidth="1"/>
    <col min="5" max="5" width="9.28515625" style="25" customWidth="1"/>
    <col min="6" max="7" width="11.5703125" style="25" customWidth="1"/>
    <col min="8" max="8" width="10.28515625" style="25" customWidth="1"/>
    <col min="9" max="9" width="10.42578125" style="25" customWidth="1"/>
    <col min="10" max="11" width="10.5703125" style="27" customWidth="1"/>
    <col min="12" max="12" width="12.7109375" style="27" customWidth="1"/>
    <col min="13" max="13" width="9.28515625" style="27" customWidth="1"/>
    <col min="14" max="14" width="10.28515625" style="27" customWidth="1"/>
    <col min="15" max="15" width="11.28515625" style="24" bestFit="1" customWidth="1"/>
    <col min="16" max="16" width="11" style="24" customWidth="1"/>
    <col min="17" max="17" width="12" style="24" customWidth="1"/>
    <col min="18" max="18" width="11.85546875" style="14" customWidth="1"/>
    <col min="19" max="19" width="1.28515625" style="14" customWidth="1"/>
    <col min="20" max="20" width="9.140625" style="14"/>
    <col min="21" max="21" width="12.5703125" style="14" customWidth="1"/>
    <col min="22" max="22" width="10.7109375" style="14" customWidth="1"/>
    <col min="23" max="23" width="11.42578125" style="14" customWidth="1"/>
    <col min="24" max="16384" width="9.140625" style="14"/>
  </cols>
  <sheetData>
    <row r="1" spans="2:13" ht="18" customHeight="1" x14ac:dyDescent="0.2">
      <c r="C1" s="26" t="s">
        <v>15</v>
      </c>
      <c r="K1" s="25"/>
      <c r="L1" s="28">
        <v>25</v>
      </c>
      <c r="M1" s="25"/>
    </row>
    <row r="2" spans="2:13" x14ac:dyDescent="0.2">
      <c r="C2" s="26" t="s">
        <v>8</v>
      </c>
      <c r="D2" s="29"/>
      <c r="E2" s="29"/>
      <c r="F2" s="29"/>
      <c r="G2" s="29"/>
      <c r="H2" s="29"/>
      <c r="I2" s="29"/>
      <c r="K2" s="25"/>
      <c r="L2" s="28">
        <f>L1+2001</f>
        <v>2026</v>
      </c>
      <c r="M2" s="25"/>
    </row>
    <row r="3" spans="2:13" x14ac:dyDescent="0.2">
      <c r="C3" s="26" t="s">
        <v>16</v>
      </c>
      <c r="D3" s="29"/>
      <c r="E3" s="29"/>
      <c r="F3" s="29"/>
      <c r="G3" s="29"/>
      <c r="H3" s="29"/>
      <c r="I3" s="29"/>
      <c r="K3" s="25"/>
      <c r="L3" s="25"/>
      <c r="M3" s="25"/>
    </row>
    <row r="4" spans="2:13" x14ac:dyDescent="0.2">
      <c r="C4" s="26" t="str">
        <f>CONCATENATE("PERÍODO:" &amp; " " &amp; L2)</f>
        <v>PERÍODO: 2026</v>
      </c>
      <c r="K4" s="25"/>
      <c r="L4" s="25"/>
      <c r="M4" s="25"/>
    </row>
    <row r="5" spans="2:13" x14ac:dyDescent="0.2">
      <c r="K5" s="25"/>
      <c r="L5" s="25"/>
      <c r="M5" s="25"/>
    </row>
    <row r="6" spans="2:13" x14ac:dyDescent="0.2">
      <c r="B6" s="71" t="s">
        <v>3</v>
      </c>
      <c r="C6" s="68" t="s">
        <v>1</v>
      </c>
      <c r="D6" s="69"/>
      <c r="E6" s="70"/>
      <c r="F6" s="68" t="s">
        <v>2</v>
      </c>
      <c r="G6" s="69"/>
      <c r="H6" s="70"/>
      <c r="K6" s="25"/>
      <c r="L6" s="25"/>
      <c r="M6" s="25"/>
    </row>
    <row r="7" spans="2:13" x14ac:dyDescent="0.2">
      <c r="B7" s="72"/>
      <c r="C7" s="51" t="s">
        <v>4</v>
      </c>
      <c r="D7" s="51" t="s">
        <v>5</v>
      </c>
      <c r="E7" s="51" t="s">
        <v>6</v>
      </c>
      <c r="F7" s="51" t="s">
        <v>4</v>
      </c>
      <c r="G7" s="51" t="s">
        <v>5</v>
      </c>
      <c r="H7" s="51" t="s">
        <v>6</v>
      </c>
      <c r="K7" s="25"/>
      <c r="L7" s="25"/>
      <c r="M7" s="25"/>
    </row>
    <row r="8" spans="2:13" x14ac:dyDescent="0.2">
      <c r="B8" s="12" t="str">
        <f>CONCATENATE("Jan","-",MID(TEXT($L$2,0),3,2))</f>
        <v>Jan-26</v>
      </c>
      <c r="C8" s="30">
        <f>IF($G51&lt;$I$52,"",IF($G51&gt;$I$54,"",VLOOKUP($G51,BD_Unidades!$A$6:$G$308,2)))</f>
        <v>11361</v>
      </c>
      <c r="D8" s="31">
        <f>IF($G51&lt;$I$52,"",IF($G51&gt;$I$54,"",VLOOKUP($G51,BD_Unidades!$A$6:$G$308,3)))</f>
        <v>24340</v>
      </c>
      <c r="E8" s="31">
        <f t="shared" ref="E8:E13" si="0">C8+D8</f>
        <v>35701</v>
      </c>
      <c r="F8" s="30">
        <f>IF($G51&lt;$I$52,"",IF($G51&gt;$I$54,"",VLOOKUP($G51,BD_Unidades!$A$6:$G$308,5)))</f>
        <v>2614.8535046100001</v>
      </c>
      <c r="G8" s="31">
        <f>IF($G51&lt;$I$52,"",IF($G51&gt;$I$54,"",VLOOKUP($G51,BD_Unidades!$A$6:$G$308,6)))</f>
        <v>9510.4704343400008</v>
      </c>
      <c r="H8" s="31">
        <f t="shared" ref="H8:H13" si="1">F8+G8</f>
        <v>12125.323938950001</v>
      </c>
      <c r="K8" s="25"/>
      <c r="L8" s="25"/>
      <c r="M8" s="25"/>
    </row>
    <row r="9" spans="2:13" x14ac:dyDescent="0.2">
      <c r="B9" s="12" t="str">
        <f>CONCATENATE("Fev","-",MID(TEXT($L$2,0),3,2))</f>
        <v>Fev-26</v>
      </c>
      <c r="C9" s="30">
        <f>IF($G52&lt;$I$52,"",IF($G52&gt;$I$54,"",VLOOKUP($G52,BD_Unidades!$A$6:$G$308,2)))</f>
        <v>13119</v>
      </c>
      <c r="D9" s="31">
        <f>IF($G52&lt;$I$52,"",IF($G52&gt;$I$54,"",VLOOKUP($G52,BD_Unidades!$A$6:$G$308,3)))</f>
        <v>22020</v>
      </c>
      <c r="E9" s="31">
        <f t="shared" si="0"/>
        <v>35139</v>
      </c>
      <c r="F9" s="30">
        <f>IF($G52&lt;$I$52,"",IF($G52&gt;$I$54,"",VLOOKUP($G52,BD_Unidades!$A$6:$G$308,5)))</f>
        <v>2723.65386046</v>
      </c>
      <c r="G9" s="31">
        <f>IF($G52&lt;$I$52,"",IF($G52&gt;$I$54,"",VLOOKUP($G52,BD_Unidades!$A$6:$G$308,6)))</f>
        <v>9052.6944638999994</v>
      </c>
      <c r="H9" s="31">
        <f t="shared" si="1"/>
        <v>11776.348324359999</v>
      </c>
    </row>
    <row r="10" spans="2:13" x14ac:dyDescent="0.2">
      <c r="B10" s="12" t="str">
        <f>CONCATENATE("Mar","-",MID(TEXT($L$2,0),3,2))</f>
        <v>Mar-26</v>
      </c>
      <c r="C10" s="30">
        <f>IF($G53&lt;$I$52,"",IF($G53&gt;$I$54,"",VLOOKUP($G53,BD_Unidades!$A$6:$G$308,2)))</f>
        <v>23129</v>
      </c>
      <c r="D10" s="31">
        <f>IF($G53&lt;$I$52,"",IF($G53&gt;$I$54,"",VLOOKUP($G53,BD_Unidades!$A$6:$G$308,3)))</f>
        <v>31507</v>
      </c>
      <c r="E10" s="31">
        <f t="shared" si="0"/>
        <v>54636</v>
      </c>
      <c r="F10" s="30">
        <f>IF($G53&lt;$I$52,"",IF($G53&gt;$I$54,"",VLOOKUP($G53,BD_Unidades!$A$6:$G$308,5)))</f>
        <v>5879.2181113799998</v>
      </c>
      <c r="G10" s="31">
        <f>IF($G53&lt;$I$52,"",IF($G53&gt;$I$54,"",VLOOKUP($G53,BD_Unidades!$A$6:$G$308,6)))</f>
        <v>12601.955448859993</v>
      </c>
      <c r="H10" s="31">
        <f t="shared" si="1"/>
        <v>18481.173560239993</v>
      </c>
    </row>
    <row r="11" spans="2:13" x14ac:dyDescent="0.2">
      <c r="B11" s="12" t="str">
        <f>CONCATENATE("Abr","-",MID(TEXT($L$2,0),3,2))</f>
        <v>Abr-26</v>
      </c>
      <c r="C11" s="30">
        <f>IF($G54&lt;$I$52,"",IF($G54&gt;$I$54,"",VLOOKUP($G54,BD_Unidades!$A$6:$G$308,2)))</f>
        <v>0</v>
      </c>
      <c r="D11" s="31">
        <f>IF($G54&lt;$I$52,"",IF($G54&gt;$I$54,"",VLOOKUP($G54,BD_Unidades!$A$6:$G$308,3)))</f>
        <v>0</v>
      </c>
      <c r="E11" s="31">
        <f t="shared" si="0"/>
        <v>0</v>
      </c>
      <c r="F11" s="30">
        <f>IF($G54&lt;$I$52,"",IF($G54&gt;$I$54,"",VLOOKUP($G54,BD_Unidades!$A$6:$G$308,5)))</f>
        <v>0</v>
      </c>
      <c r="G11" s="31">
        <f>IF($G54&lt;$I$52,"",IF($G54&gt;$I$54,"",VLOOKUP($G54,BD_Unidades!$A$6:$G$308,6)))</f>
        <v>0</v>
      </c>
      <c r="H11" s="31">
        <f t="shared" si="1"/>
        <v>0</v>
      </c>
    </row>
    <row r="12" spans="2:13" x14ac:dyDescent="0.2">
      <c r="B12" s="12" t="str">
        <f>CONCATENATE("Mai","-",MID(TEXT($L$2,0),3,2))</f>
        <v>Mai-26</v>
      </c>
      <c r="C12" s="30">
        <f>IF($G55&lt;$I$52,"",IF($G55&gt;$I$54,"",VLOOKUP($G55,BD_Unidades!$A$6:$G$308,2)))</f>
        <v>0</v>
      </c>
      <c r="D12" s="31">
        <f>IF($G55&lt;$I$52,"",IF($G55&gt;$I$54,"",VLOOKUP($G55,BD_Unidades!$A$6:$G$308,3)))</f>
        <v>0</v>
      </c>
      <c r="E12" s="31">
        <f t="shared" si="0"/>
        <v>0</v>
      </c>
      <c r="F12" s="30">
        <f>IF($G55&lt;$I$52,"",IF($G55&gt;$I$54,"",VLOOKUP($G55,BD_Unidades!$A$6:$G$308,5)))</f>
        <v>0</v>
      </c>
      <c r="G12" s="31">
        <f>IF($G55&lt;$I$52,"",IF($G55&gt;$I$54,"",VLOOKUP($G55,BD_Unidades!$A$6:$G$308,6)))</f>
        <v>0</v>
      </c>
      <c r="H12" s="31">
        <f t="shared" si="1"/>
        <v>0</v>
      </c>
    </row>
    <row r="13" spans="2:13" x14ac:dyDescent="0.2">
      <c r="B13" s="12" t="str">
        <f>CONCATENATE("Jun","-",MID(TEXT($L$2,0),3,2))</f>
        <v>Jun-26</v>
      </c>
      <c r="C13" s="30">
        <f>IF($G56&lt;$I$52,"",IF($G56&gt;$I$54,"",VLOOKUP($G56,BD_Unidades!$A$6:$G$308,2)))</f>
        <v>0</v>
      </c>
      <c r="D13" s="31">
        <f>IF($G56&lt;$I$52,"",IF($G56&gt;$I$54,"",VLOOKUP($G56,BD_Unidades!$A$6:$G$308,3)))</f>
        <v>0</v>
      </c>
      <c r="E13" s="31">
        <f t="shared" si="0"/>
        <v>0</v>
      </c>
      <c r="F13" s="30">
        <f>IF($G56&lt;$I$52,"",IF($G56&gt;$I$54,"",VLOOKUP($G56,BD_Unidades!$A$6:$G$308,5)))</f>
        <v>0</v>
      </c>
      <c r="G13" s="31">
        <f>IF($G56&lt;$I$52,"",IF($G56&gt;$I$54,"",VLOOKUP($G56,BD_Unidades!$A$6:$G$308,6)))</f>
        <v>0</v>
      </c>
      <c r="H13" s="31">
        <f t="shared" si="1"/>
        <v>0</v>
      </c>
    </row>
    <row r="14" spans="2:13" x14ac:dyDescent="0.2">
      <c r="B14" s="12" t="str">
        <f>CONCATENATE("Jul","-",MID(TEXT($L$2,0),3,2))</f>
        <v>Jul-26</v>
      </c>
      <c r="C14" s="30">
        <f>IF($G57&lt;$I$52,"",IF($G57&gt;$I$54,"",VLOOKUP($G57,BD_Unidades!$A$6:$G$308,2)))</f>
        <v>0</v>
      </c>
      <c r="D14" s="31">
        <f>IF($G57&lt;$I$52,"",IF($G57&gt;$I$54,"",VLOOKUP($G57,BD_Unidades!$A$6:$G$308,3)))</f>
        <v>0</v>
      </c>
      <c r="E14" s="31">
        <f t="shared" ref="E14:E19" si="2">C14+D14</f>
        <v>0</v>
      </c>
      <c r="F14" s="30">
        <f>IF($G57&lt;$I$52,"",IF($G57&gt;$I$54,"",VLOOKUP($G57,BD_Unidades!$A$6:$G$308,5)))</f>
        <v>0</v>
      </c>
      <c r="G14" s="31">
        <f>IF($G57&lt;$I$52,"",IF($G57&gt;$I$54,"",VLOOKUP($G57,BD_Unidades!$A$6:$G$308,6)))</f>
        <v>0</v>
      </c>
      <c r="H14" s="31">
        <f t="shared" ref="H14:H19" si="3">F14+G14</f>
        <v>0</v>
      </c>
    </row>
    <row r="15" spans="2:13" x14ac:dyDescent="0.2">
      <c r="B15" s="12" t="str">
        <f>CONCATENATE("Ago","-",MID(TEXT($L$2,0),3,2))</f>
        <v>Ago-26</v>
      </c>
      <c r="C15" s="30">
        <f>IF($G58&lt;$I$52,"",IF($G58&gt;$I$54,"",VLOOKUP($G58,BD_Unidades!$A$6:$G$308,2)))</f>
        <v>0</v>
      </c>
      <c r="D15" s="31">
        <f>IF($G58&lt;$I$52,"",IF($G58&gt;$I$54,"",VLOOKUP($G58,BD_Unidades!$A$6:$G$308,3)))</f>
        <v>0</v>
      </c>
      <c r="E15" s="31">
        <f t="shared" si="2"/>
        <v>0</v>
      </c>
      <c r="F15" s="30">
        <f>IF($G58&lt;$I$52,"",IF($G58&gt;$I$54,"",VLOOKUP($G58,BD_Unidades!$A$6:$G$308,5)))</f>
        <v>0</v>
      </c>
      <c r="G15" s="31">
        <f>IF($G58&lt;$I$52,"",IF($G58&gt;$I$54,"",VLOOKUP($G58,BD_Unidades!$A$6:$G$308,6)))</f>
        <v>0</v>
      </c>
      <c r="H15" s="31">
        <f t="shared" si="3"/>
        <v>0</v>
      </c>
    </row>
    <row r="16" spans="2:13" x14ac:dyDescent="0.2">
      <c r="B16" s="12" t="str">
        <f>CONCATENATE("Set","-",MID(TEXT($L$2,0),3,2))</f>
        <v>Set-26</v>
      </c>
      <c r="C16" s="30">
        <f>IF($G59&lt;$I$52,"",IF($G59&gt;$I$54,"",VLOOKUP($G59,BD_Unidades!$A$6:$G$308,2)))</f>
        <v>0</v>
      </c>
      <c r="D16" s="31">
        <f>IF($G59&lt;$I$52,"",IF($G59&gt;$I$54,"",VLOOKUP($G59,BD_Unidades!$A$6:$G$308,3)))</f>
        <v>0</v>
      </c>
      <c r="E16" s="31">
        <f t="shared" si="2"/>
        <v>0</v>
      </c>
      <c r="F16" s="30">
        <f>IF($G59&lt;$I$52,"",IF($G59&gt;$I$54,"",VLOOKUP($G59,BD_Unidades!$A$6:$G$308,5)))</f>
        <v>0</v>
      </c>
      <c r="G16" s="31">
        <f>IF($G59&lt;$I$52,"",IF($G59&gt;$I$54,"",VLOOKUP($G59,BD_Unidades!$A$6:$G$308,6)))</f>
        <v>0</v>
      </c>
      <c r="H16" s="31">
        <f t="shared" si="3"/>
        <v>0</v>
      </c>
    </row>
    <row r="17" spans="2:11" x14ac:dyDescent="0.2">
      <c r="B17" s="12" t="str">
        <f>CONCATENATE("Out","-",MID(TEXT($L$2,0),3,2))</f>
        <v>Out-26</v>
      </c>
      <c r="C17" s="30">
        <f>IF($G60&lt;$I$52,"",IF($G60&gt;$I$54,"",VLOOKUP($G60,BD_Unidades!$A$6:$G$308,2)))</f>
        <v>0</v>
      </c>
      <c r="D17" s="31">
        <f>IF($G60&lt;$I$52,"",IF($G60&gt;$I$54,"",VLOOKUP($G60,BD_Unidades!$A$6:$G$308,3)))</f>
        <v>0</v>
      </c>
      <c r="E17" s="31">
        <f t="shared" si="2"/>
        <v>0</v>
      </c>
      <c r="F17" s="30">
        <f>IF($G60&lt;$I$52,"",IF($G60&gt;$I$54,"",VLOOKUP($G60,BD_Unidades!$A$6:$G$308,5)))</f>
        <v>0</v>
      </c>
      <c r="G17" s="31">
        <f>IF($G60&lt;$I$52,"",IF($G60&gt;$I$54,"",VLOOKUP($G60,BD_Unidades!$A$6:$G$308,6)))</f>
        <v>0</v>
      </c>
      <c r="H17" s="31">
        <f t="shared" si="3"/>
        <v>0</v>
      </c>
    </row>
    <row r="18" spans="2:11" x14ac:dyDescent="0.2">
      <c r="B18" s="12" t="str">
        <f>CONCATENATE("Nov","-",MID(TEXT($L$2,0),3,2))</f>
        <v>Nov-26</v>
      </c>
      <c r="C18" s="30">
        <f>IF($G61&lt;$I$52,"",IF($G61&gt;$I$54,"",VLOOKUP($G61,BD_Unidades!$A$6:$G$308,2)))</f>
        <v>0</v>
      </c>
      <c r="D18" s="31">
        <f>IF($G61&lt;$I$52,"",IF($G61&gt;$I$54,"",VLOOKUP($G61,BD_Unidades!$A$6:$G$308,3)))</f>
        <v>0</v>
      </c>
      <c r="E18" s="31">
        <f t="shared" si="2"/>
        <v>0</v>
      </c>
      <c r="F18" s="30">
        <f>IF($G61&lt;$I$52,"",IF($G61&gt;$I$54,"",VLOOKUP($G61,BD_Unidades!$A$6:$G$308,5)))</f>
        <v>0</v>
      </c>
      <c r="G18" s="31">
        <f>IF($G61&lt;$I$52,"",IF($G61&gt;$I$54,"",VLOOKUP($G61,BD_Unidades!$A$6:$G$308,6)))</f>
        <v>0</v>
      </c>
      <c r="H18" s="31">
        <f t="shared" si="3"/>
        <v>0</v>
      </c>
    </row>
    <row r="19" spans="2:11" x14ac:dyDescent="0.2">
      <c r="B19" s="12" t="str">
        <f>CONCATENATE("Dez","-",MID(TEXT($L$2,0),3,2))</f>
        <v>Dez-26</v>
      </c>
      <c r="C19" s="30">
        <f>IF($G62&lt;$I$52,"",IF($G62&gt;$I$54,"",VLOOKUP($G62,BD_Unidades!$A$6:$G$308,2)))</f>
        <v>0</v>
      </c>
      <c r="D19" s="31">
        <f>IF($G62&lt;$I$52,"",IF($G62&gt;$I$54,"",VLOOKUP($G62,BD_Unidades!$A$6:$G$308,3)))</f>
        <v>0</v>
      </c>
      <c r="E19" s="31">
        <f t="shared" si="2"/>
        <v>0</v>
      </c>
      <c r="F19" s="30">
        <f>IF($G62&lt;$I$52,"",IF($G62&gt;$I$54,"",VLOOKUP($G62,BD_Unidades!$A$6:$G$308,5)))</f>
        <v>0</v>
      </c>
      <c r="G19" s="31">
        <f>IF($G62&lt;$I$52,"",IF($G62&gt;$I$54,"",VLOOKUP($G62,BD_Unidades!$A$6:$G$308,6)))</f>
        <v>0</v>
      </c>
      <c r="H19" s="31">
        <f t="shared" si="3"/>
        <v>0</v>
      </c>
    </row>
    <row r="20" spans="2:11" x14ac:dyDescent="0.2">
      <c r="B20" s="56" t="str">
        <f>CONCATENATE("Total"," ",TEXT($L$2,0))</f>
        <v>Total 2026</v>
      </c>
      <c r="C20" s="52">
        <f t="shared" ref="C20:H20" si="4">SUM(C8:C19)</f>
        <v>47609</v>
      </c>
      <c r="D20" s="52">
        <f t="shared" si="4"/>
        <v>77867</v>
      </c>
      <c r="E20" s="52">
        <f t="shared" si="4"/>
        <v>125476</v>
      </c>
      <c r="F20" s="52">
        <f t="shared" si="4"/>
        <v>11217.725476449999</v>
      </c>
      <c r="G20" s="52">
        <f t="shared" si="4"/>
        <v>31165.120347099994</v>
      </c>
      <c r="H20" s="53">
        <f t="shared" si="4"/>
        <v>42382.845823549993</v>
      </c>
    </row>
    <row r="21" spans="2:11" x14ac:dyDescent="0.2">
      <c r="B21" s="32" t="s">
        <v>13</v>
      </c>
      <c r="C21" s="33"/>
      <c r="D21" s="33"/>
      <c r="E21" s="33"/>
      <c r="F21" s="33"/>
      <c r="G21" s="33"/>
      <c r="H21" s="31"/>
    </row>
    <row r="22" spans="2:11" x14ac:dyDescent="0.2">
      <c r="B22" s="34" t="s">
        <v>14</v>
      </c>
      <c r="C22" s="33"/>
      <c r="D22" s="33"/>
      <c r="E22" s="35"/>
      <c r="F22" s="36"/>
      <c r="G22" s="36"/>
      <c r="H22" s="36"/>
    </row>
    <row r="23" spans="2:11" x14ac:dyDescent="0.2">
      <c r="B23" s="37"/>
      <c r="C23" s="28"/>
      <c r="D23" s="28"/>
      <c r="E23" s="38"/>
      <c r="F23" s="28"/>
      <c r="G23" s="28"/>
      <c r="H23" s="39"/>
      <c r="I23" s="28"/>
    </row>
    <row r="24" spans="2:11" ht="15.75" x14ac:dyDescent="0.25">
      <c r="B24" s="37"/>
      <c r="D24" s="28"/>
      <c r="E24" s="38"/>
      <c r="F24" s="28"/>
      <c r="G24" s="28"/>
      <c r="H24" s="39"/>
      <c r="I24" s="28"/>
      <c r="J24" s="49"/>
      <c r="K24" s="48"/>
    </row>
    <row r="25" spans="2:11" ht="17.25" x14ac:dyDescent="0.3">
      <c r="B25" s="37"/>
      <c r="C25" s="50" t="str">
        <f>CONCATENATE("Unidades Financiadas: ",$L$2)</f>
        <v>Unidades Financiadas: 2026</v>
      </c>
      <c r="D25" s="49"/>
      <c r="E25" s="48"/>
      <c r="G25" s="28"/>
      <c r="H25" s="50" t="str">
        <f>CONCATENATE("       Valores Financiados: ",$L$2)</f>
        <v xml:space="preserve">       Valores Financiados: 2026</v>
      </c>
      <c r="I25" s="28"/>
    </row>
    <row r="26" spans="2:11" x14ac:dyDescent="0.2">
      <c r="B26" s="37"/>
      <c r="C26" s="28"/>
      <c r="D26" s="28"/>
      <c r="E26" s="38"/>
      <c r="F26" s="28"/>
      <c r="G26" s="28"/>
      <c r="H26" s="39"/>
      <c r="I26" s="28"/>
    </row>
    <row r="27" spans="2:11" x14ac:dyDescent="0.2">
      <c r="B27" s="37"/>
      <c r="C27" s="28"/>
      <c r="D27" s="28"/>
      <c r="E27" s="38"/>
      <c r="F27" s="28"/>
      <c r="G27" s="28"/>
      <c r="H27" s="39"/>
      <c r="I27" s="28"/>
    </row>
    <row r="28" spans="2:11" x14ac:dyDescent="0.2">
      <c r="B28" s="37"/>
      <c r="C28" s="28"/>
      <c r="D28" s="28"/>
      <c r="E28" s="38"/>
      <c r="F28" s="28"/>
      <c r="G28" s="28"/>
      <c r="H28" s="39"/>
      <c r="I28" s="28"/>
    </row>
    <row r="29" spans="2:11" x14ac:dyDescent="0.2">
      <c r="B29" s="37"/>
      <c r="C29" s="28"/>
      <c r="D29" s="28"/>
      <c r="E29" s="38"/>
      <c r="F29" s="28"/>
      <c r="G29" s="28"/>
      <c r="H29" s="39"/>
      <c r="I29" s="28"/>
    </row>
    <row r="30" spans="2:11" x14ac:dyDescent="0.2">
      <c r="B30" s="37"/>
      <c r="C30" s="28"/>
      <c r="D30" s="28"/>
      <c r="E30" s="38"/>
      <c r="F30" s="28"/>
      <c r="G30" s="28"/>
      <c r="H30" s="39"/>
      <c r="I30" s="28"/>
    </row>
    <row r="31" spans="2:11" x14ac:dyDescent="0.2">
      <c r="B31" s="37"/>
      <c r="C31" s="28"/>
      <c r="D31" s="28"/>
      <c r="E31" s="38"/>
      <c r="F31" s="28"/>
      <c r="G31" s="28"/>
      <c r="H31" s="39"/>
      <c r="I31" s="28"/>
    </row>
    <row r="32" spans="2:11" x14ac:dyDescent="0.2">
      <c r="B32" s="37"/>
      <c r="C32" s="28"/>
      <c r="D32" s="28"/>
      <c r="E32" s="38"/>
      <c r="F32" s="28"/>
      <c r="G32" s="28"/>
      <c r="H32" s="39"/>
      <c r="I32" s="28"/>
    </row>
    <row r="33" spans="1:14" x14ac:dyDescent="0.2">
      <c r="B33" s="37"/>
      <c r="C33" s="28"/>
      <c r="D33" s="28"/>
      <c r="E33" s="38"/>
      <c r="F33" s="28"/>
      <c r="G33" s="28"/>
      <c r="H33" s="39"/>
      <c r="I33" s="28"/>
    </row>
    <row r="34" spans="1:14" x14ac:dyDescent="0.2">
      <c r="B34" s="37"/>
      <c r="C34" s="28"/>
      <c r="D34" s="28"/>
      <c r="E34" s="38"/>
      <c r="F34" s="28"/>
      <c r="G34" s="28"/>
      <c r="H34" s="39"/>
      <c r="I34" s="28"/>
    </row>
    <row r="35" spans="1:14" x14ac:dyDescent="0.2">
      <c r="B35" s="40"/>
      <c r="E35" s="41"/>
      <c r="H35" s="42"/>
    </row>
    <row r="36" spans="1:14" x14ac:dyDescent="0.2">
      <c r="B36" s="40"/>
      <c r="E36" s="41"/>
      <c r="H36" s="42"/>
    </row>
    <row r="37" spans="1:14" x14ac:dyDescent="0.2">
      <c r="B37" s="40"/>
      <c r="E37" s="41"/>
      <c r="H37" s="42"/>
    </row>
    <row r="38" spans="1:14" x14ac:dyDescent="0.2">
      <c r="B38" s="40"/>
      <c r="E38" s="41"/>
      <c r="H38" s="42"/>
    </row>
    <row r="39" spans="1:14" s="24" customFormat="1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</row>
    <row r="40" spans="1:14" s="24" customFormat="1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spans="1:14" s="24" customFormat="1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4" s="24" customFormat="1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  <row r="43" spans="1:14" s="24" customFormat="1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spans="1:14" s="24" customFormat="1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</row>
    <row r="45" spans="1:14" s="14" customFormat="1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s="14" customFormat="1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4" s="14" customFormat="1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14" s="14" customFormat="1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 s="14" customFormat="1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spans="1:14" s="14" customFormat="1" hidden="1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spans="1:14" s="14" customFormat="1" hidden="1" x14ac:dyDescent="0.2">
      <c r="A51" s="25"/>
      <c r="B51" s="25"/>
      <c r="C51" s="25">
        <v>2002</v>
      </c>
      <c r="D51" s="25"/>
      <c r="E51" s="25"/>
      <c r="F51" s="57" t="str">
        <f>CONCATENATE("1","/","1","/",$L$2)</f>
        <v>1/1/2026</v>
      </c>
      <c r="G51" s="58">
        <f t="shared" ref="G51:G59" si="5">DATE(RIGHT(F51,4),MID(F51,3,1),LEFT(F51,1))</f>
        <v>46023</v>
      </c>
      <c r="H51" s="59">
        <v>2012</v>
      </c>
      <c r="I51" s="59" t="s">
        <v>9</v>
      </c>
      <c r="J51" s="25"/>
      <c r="K51" s="25"/>
      <c r="L51" s="25"/>
      <c r="M51" s="25"/>
      <c r="N51" s="25"/>
    </row>
    <row r="52" spans="1:14" s="14" customFormat="1" hidden="1" x14ac:dyDescent="0.2">
      <c r="A52" s="25"/>
      <c r="B52" s="25"/>
      <c r="C52" s="25">
        <v>2003</v>
      </c>
      <c r="D52" s="25"/>
      <c r="E52" s="25"/>
      <c r="F52" s="57" t="str">
        <f>CONCATENATE("1","/","2","/",$L$2)</f>
        <v>1/2/2026</v>
      </c>
      <c r="G52" s="58">
        <f t="shared" si="5"/>
        <v>46054</v>
      </c>
      <c r="H52" s="60" t="str">
        <f>CONCATENATE("1","/","12","/",$H$51)</f>
        <v>1/12/2012</v>
      </c>
      <c r="I52" s="61">
        <f>BD_Unidades!A6</f>
        <v>37257</v>
      </c>
      <c r="J52" s="25"/>
      <c r="K52" s="25"/>
      <c r="L52" s="25"/>
      <c r="M52" s="25"/>
      <c r="N52" s="25"/>
    </row>
    <row r="53" spans="1:14" s="14" customFormat="1" hidden="1" x14ac:dyDescent="0.2">
      <c r="A53" s="25"/>
      <c r="B53" s="25"/>
      <c r="C53" s="25">
        <v>2004</v>
      </c>
      <c r="D53" s="25"/>
      <c r="E53" s="25"/>
      <c r="F53" s="57" t="str">
        <f>CONCATENATE("1","/","3","/",$L$2)</f>
        <v>1/3/2026</v>
      </c>
      <c r="G53" s="58">
        <f t="shared" si="5"/>
        <v>46082</v>
      </c>
      <c r="H53" s="60">
        <f>DATE(RIGHT(H52,4),MID(H52,3,2),LEFT(H52,1))</f>
        <v>41244</v>
      </c>
      <c r="I53" s="59" t="s">
        <v>10</v>
      </c>
      <c r="J53" s="25"/>
      <c r="K53" s="25"/>
      <c r="L53" s="25"/>
      <c r="M53" s="25"/>
      <c r="N53" s="25"/>
    </row>
    <row r="54" spans="1:14" s="14" customFormat="1" hidden="1" x14ac:dyDescent="0.2">
      <c r="A54" s="25"/>
      <c r="B54" s="25"/>
      <c r="C54" s="25">
        <v>2005</v>
      </c>
      <c r="D54" s="25"/>
      <c r="E54" s="25"/>
      <c r="F54" s="57" t="str">
        <f>CONCATENATE("1","/","4","/",$L$2)</f>
        <v>1/4/2026</v>
      </c>
      <c r="G54" s="58">
        <f t="shared" si="5"/>
        <v>46113</v>
      </c>
      <c r="H54" s="25"/>
      <c r="I54" s="61">
        <f>BD_Unidades!$A$305</f>
        <v>46357</v>
      </c>
      <c r="J54" s="25"/>
      <c r="K54" s="25"/>
      <c r="L54" s="25"/>
      <c r="M54" s="25"/>
      <c r="N54" s="25"/>
    </row>
    <row r="55" spans="1:14" s="14" customFormat="1" hidden="1" x14ac:dyDescent="0.2">
      <c r="A55" s="25"/>
      <c r="B55" s="25"/>
      <c r="C55" s="25">
        <v>2006</v>
      </c>
      <c r="D55" s="25"/>
      <c r="E55" s="25"/>
      <c r="F55" s="57" t="str">
        <f>CONCATENATE("1","/","5","/",$L$2)</f>
        <v>1/5/2026</v>
      </c>
      <c r="G55" s="58">
        <f t="shared" si="5"/>
        <v>46143</v>
      </c>
      <c r="H55" s="25"/>
      <c r="I55" s="25"/>
      <c r="J55" s="25"/>
      <c r="K55" s="25"/>
      <c r="L55" s="25"/>
      <c r="M55" s="25"/>
      <c r="N55" s="25"/>
    </row>
    <row r="56" spans="1:14" s="14" customFormat="1" hidden="1" x14ac:dyDescent="0.2">
      <c r="A56" s="25"/>
      <c r="B56" s="25"/>
      <c r="C56" s="25">
        <v>2007</v>
      </c>
      <c r="D56" s="25"/>
      <c r="E56" s="25"/>
      <c r="F56" s="57" t="str">
        <f>CONCATENATE("1","/","6","/",$L$2)</f>
        <v>1/6/2026</v>
      </c>
      <c r="G56" s="58">
        <f t="shared" si="5"/>
        <v>46174</v>
      </c>
      <c r="H56" s="25"/>
      <c r="I56" s="25"/>
      <c r="J56" s="25"/>
      <c r="K56" s="25"/>
      <c r="L56" s="25"/>
      <c r="M56" s="25"/>
      <c r="N56" s="25"/>
    </row>
    <row r="57" spans="1:14" s="14" customFormat="1" hidden="1" x14ac:dyDescent="0.2">
      <c r="A57" s="25"/>
      <c r="B57" s="25"/>
      <c r="C57" s="25">
        <v>2008</v>
      </c>
      <c r="D57" s="25"/>
      <c r="E57" s="25"/>
      <c r="F57" s="57" t="str">
        <f>CONCATENATE("1","/","7","/",$L$2)</f>
        <v>1/7/2026</v>
      </c>
      <c r="G57" s="58">
        <f t="shared" si="5"/>
        <v>46204</v>
      </c>
      <c r="H57" s="25"/>
      <c r="I57" s="25"/>
      <c r="J57" s="25"/>
      <c r="K57" s="25"/>
      <c r="L57" s="25"/>
      <c r="M57" s="25"/>
      <c r="N57" s="25"/>
    </row>
    <row r="58" spans="1:14" s="14" customFormat="1" hidden="1" x14ac:dyDescent="0.2">
      <c r="A58" s="25"/>
      <c r="B58" s="25"/>
      <c r="C58" s="25">
        <v>2009</v>
      </c>
      <c r="D58" s="25"/>
      <c r="E58" s="25"/>
      <c r="F58" s="57" t="str">
        <f>CONCATENATE("1","/","8","/",$L$2)</f>
        <v>1/8/2026</v>
      </c>
      <c r="G58" s="58">
        <f t="shared" si="5"/>
        <v>46235</v>
      </c>
      <c r="H58" s="25"/>
      <c r="I58" s="25"/>
      <c r="J58" s="25"/>
      <c r="K58" s="25"/>
      <c r="L58" s="25"/>
      <c r="M58" s="25"/>
      <c r="N58" s="25"/>
    </row>
    <row r="59" spans="1:14" s="14" customFormat="1" hidden="1" x14ac:dyDescent="0.2">
      <c r="A59" s="25"/>
      <c r="B59" s="25"/>
      <c r="C59" s="25">
        <v>2010</v>
      </c>
      <c r="D59" s="25"/>
      <c r="E59" s="25"/>
      <c r="F59" s="57" t="str">
        <f>CONCATENATE("1","/","9","/",$L$2)</f>
        <v>1/9/2026</v>
      </c>
      <c r="G59" s="58">
        <f t="shared" si="5"/>
        <v>46266</v>
      </c>
      <c r="H59" s="25"/>
      <c r="I59" s="25"/>
      <c r="J59" s="25"/>
      <c r="K59" s="25"/>
      <c r="L59" s="25"/>
      <c r="M59" s="25"/>
      <c r="N59" s="25"/>
    </row>
    <row r="60" spans="1:14" s="14" customFormat="1" hidden="1" x14ac:dyDescent="0.2">
      <c r="A60" s="25"/>
      <c r="B60" s="25"/>
      <c r="C60" s="25">
        <v>2011</v>
      </c>
      <c r="D60" s="25"/>
      <c r="E60" s="25"/>
      <c r="F60" s="57" t="str">
        <f>CONCATENATE("1","/","10","/",$L$2)</f>
        <v>1/10/2026</v>
      </c>
      <c r="G60" s="58">
        <f>DATE(RIGHT(F60,4),MID(F60,3,2),LEFT(F60,1))</f>
        <v>46296</v>
      </c>
      <c r="H60" s="25"/>
      <c r="I60" s="25"/>
      <c r="J60" s="25"/>
      <c r="K60" s="25"/>
      <c r="L60" s="25"/>
      <c r="M60" s="25"/>
      <c r="N60" s="25"/>
    </row>
    <row r="61" spans="1:14" s="14" customFormat="1" hidden="1" x14ac:dyDescent="0.2">
      <c r="A61" s="25"/>
      <c r="B61" s="25"/>
      <c r="C61" s="25">
        <v>2012</v>
      </c>
      <c r="D61" s="25"/>
      <c r="E61" s="25"/>
      <c r="F61" s="57" t="str">
        <f>CONCATENATE("1","/","11","/",$L$2)</f>
        <v>1/11/2026</v>
      </c>
      <c r="G61" s="58">
        <f>DATE(RIGHT(F61,4),MID(F61,3,2),LEFT(F61,1))</f>
        <v>46327</v>
      </c>
      <c r="H61" s="25"/>
      <c r="I61" s="25"/>
      <c r="J61" s="25"/>
      <c r="K61" s="25"/>
      <c r="L61" s="25"/>
      <c r="M61" s="25"/>
      <c r="N61" s="25"/>
    </row>
    <row r="62" spans="1:14" s="14" customFormat="1" hidden="1" x14ac:dyDescent="0.2">
      <c r="A62" s="25"/>
      <c r="B62" s="25"/>
      <c r="C62" s="25">
        <v>2013</v>
      </c>
      <c r="D62" s="25"/>
      <c r="E62" s="25"/>
      <c r="F62" s="57" t="str">
        <f>CONCATENATE("1","/","12","/",$L$2)</f>
        <v>1/12/2026</v>
      </c>
      <c r="G62" s="58">
        <f>DATE(RIGHT(F62,4),MID(F62,3,2),LEFT(F62,1))</f>
        <v>46357</v>
      </c>
      <c r="H62" s="25"/>
      <c r="I62" s="25"/>
      <c r="J62" s="25"/>
      <c r="K62" s="25"/>
      <c r="L62" s="25"/>
      <c r="M62" s="25"/>
      <c r="N62" s="25"/>
    </row>
    <row r="63" spans="1:14" s="14" customFormat="1" hidden="1" x14ac:dyDescent="0.2">
      <c r="A63" s="25"/>
      <c r="B63" s="25"/>
      <c r="C63" s="25">
        <v>2014</v>
      </c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</row>
    <row r="64" spans="1:14" s="14" customFormat="1" hidden="1" x14ac:dyDescent="0.2">
      <c r="A64" s="25"/>
      <c r="B64" s="25"/>
      <c r="C64" s="25">
        <v>2015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</row>
    <row r="65" spans="1:17" hidden="1" x14ac:dyDescent="0.2">
      <c r="C65" s="25">
        <v>2016</v>
      </c>
      <c r="J65" s="25"/>
      <c r="K65" s="25"/>
      <c r="L65" s="25"/>
      <c r="M65" s="25"/>
      <c r="N65" s="25"/>
      <c r="O65" s="14"/>
      <c r="P65" s="14"/>
      <c r="Q65" s="14"/>
    </row>
    <row r="66" spans="1:17" hidden="1" x14ac:dyDescent="0.2">
      <c r="C66" s="25">
        <v>2017</v>
      </c>
      <c r="J66" s="25"/>
      <c r="K66" s="25"/>
      <c r="L66" s="25"/>
      <c r="M66" s="25"/>
      <c r="N66" s="25"/>
      <c r="O66" s="14"/>
      <c r="P66" s="14"/>
      <c r="Q66" s="14"/>
    </row>
    <row r="67" spans="1:17" hidden="1" x14ac:dyDescent="0.2">
      <c r="C67" s="25">
        <v>2018</v>
      </c>
      <c r="J67" s="25"/>
      <c r="K67" s="25"/>
      <c r="L67" s="25"/>
      <c r="M67" s="25"/>
      <c r="N67" s="25"/>
      <c r="O67" s="14"/>
      <c r="P67" s="14"/>
      <c r="Q67" s="14"/>
    </row>
    <row r="68" spans="1:17" hidden="1" x14ac:dyDescent="0.2">
      <c r="C68" s="25">
        <v>2019</v>
      </c>
      <c r="J68" s="25"/>
      <c r="K68" s="25"/>
      <c r="L68" s="25"/>
      <c r="M68" s="25"/>
      <c r="N68" s="25"/>
      <c r="O68" s="14"/>
      <c r="P68" s="14"/>
      <c r="Q68" s="14"/>
    </row>
    <row r="69" spans="1:17" hidden="1" x14ac:dyDescent="0.2">
      <c r="C69" s="25">
        <v>2020</v>
      </c>
      <c r="J69" s="25"/>
      <c r="K69" s="25"/>
      <c r="L69" s="25"/>
      <c r="M69" s="25"/>
      <c r="N69" s="25"/>
      <c r="O69" s="14"/>
      <c r="P69" s="14"/>
      <c r="Q69" s="14"/>
    </row>
    <row r="70" spans="1:17" hidden="1" x14ac:dyDescent="0.2">
      <c r="C70" s="25">
        <v>2021</v>
      </c>
      <c r="J70" s="25"/>
      <c r="K70" s="25"/>
      <c r="L70" s="25"/>
      <c r="M70" s="25"/>
      <c r="N70" s="25"/>
      <c r="O70" s="14"/>
      <c r="P70" s="14"/>
      <c r="Q70" s="14"/>
    </row>
    <row r="71" spans="1:17" hidden="1" x14ac:dyDescent="0.2">
      <c r="C71" s="25">
        <v>2022</v>
      </c>
      <c r="J71" s="25"/>
      <c r="K71" s="25"/>
      <c r="L71" s="25"/>
      <c r="M71" s="25"/>
      <c r="N71" s="25"/>
      <c r="O71" s="14"/>
      <c r="P71" s="14"/>
      <c r="Q71" s="14"/>
    </row>
    <row r="72" spans="1:17" hidden="1" x14ac:dyDescent="0.2">
      <c r="C72" s="25">
        <v>2023</v>
      </c>
      <c r="J72" s="25"/>
      <c r="K72" s="25"/>
      <c r="L72" s="25"/>
      <c r="M72" s="25"/>
      <c r="N72" s="25"/>
      <c r="O72" s="14"/>
      <c r="P72" s="14"/>
      <c r="Q72" s="14"/>
    </row>
    <row r="73" spans="1:17" hidden="1" x14ac:dyDescent="0.2">
      <c r="C73" s="25">
        <v>2024</v>
      </c>
      <c r="J73" s="25"/>
      <c r="K73" s="25"/>
      <c r="L73" s="25"/>
      <c r="M73" s="25"/>
      <c r="N73" s="25"/>
      <c r="O73" s="14"/>
      <c r="P73" s="14"/>
      <c r="Q73" s="14"/>
    </row>
    <row r="74" spans="1:17" hidden="1" x14ac:dyDescent="0.2">
      <c r="C74" s="25">
        <v>2025</v>
      </c>
      <c r="J74" s="25"/>
      <c r="K74" s="25"/>
      <c r="L74" s="25"/>
      <c r="M74" s="25"/>
      <c r="N74" s="25"/>
      <c r="O74" s="14"/>
      <c r="P74" s="14"/>
      <c r="Q74" s="14"/>
    </row>
    <row r="75" spans="1:17" s="63" customFormat="1" ht="15" hidden="1" x14ac:dyDescent="0.25">
      <c r="A75" s="62"/>
      <c r="B75" s="62"/>
      <c r="C75" s="25">
        <v>2026</v>
      </c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7" x14ac:dyDescent="0.2">
      <c r="J76" s="25"/>
      <c r="K76" s="25"/>
      <c r="L76" s="25"/>
      <c r="M76" s="25"/>
      <c r="N76" s="25"/>
      <c r="O76" s="14"/>
      <c r="P76" s="14"/>
      <c r="Q76" s="14"/>
    </row>
    <row r="77" spans="1:17" x14ac:dyDescent="0.2">
      <c r="I77" s="64"/>
      <c r="J77" s="25"/>
      <c r="K77" s="25"/>
      <c r="L77" s="25"/>
      <c r="M77" s="25"/>
      <c r="N77" s="25"/>
      <c r="O77" s="14"/>
      <c r="P77" s="14"/>
      <c r="Q77" s="14"/>
    </row>
    <row r="78" spans="1:17" x14ac:dyDescent="0.2">
      <c r="I78" s="65"/>
      <c r="J78" s="25"/>
      <c r="K78" s="25"/>
      <c r="L78" s="25"/>
      <c r="M78" s="25"/>
      <c r="N78" s="25"/>
      <c r="O78" s="14"/>
      <c r="P78" s="14"/>
      <c r="Q78" s="14"/>
    </row>
    <row r="79" spans="1:17" x14ac:dyDescent="0.2">
      <c r="J79" s="25"/>
      <c r="K79" s="25"/>
      <c r="L79" s="25"/>
      <c r="M79" s="25"/>
      <c r="N79" s="25"/>
      <c r="O79" s="14"/>
      <c r="P79" s="14"/>
      <c r="Q79" s="14"/>
    </row>
    <row r="80" spans="1:17" x14ac:dyDescent="0.2">
      <c r="J80" s="25"/>
      <c r="K80" s="25"/>
      <c r="L80" s="25"/>
      <c r="M80" s="25"/>
      <c r="N80" s="25"/>
      <c r="O80" s="14"/>
      <c r="P80" s="14"/>
      <c r="Q80" s="14"/>
    </row>
    <row r="81" spans="10:17" x14ac:dyDescent="0.2">
      <c r="J81" s="25"/>
      <c r="K81" s="25"/>
      <c r="L81" s="25"/>
      <c r="M81" s="25"/>
      <c r="N81" s="25"/>
      <c r="O81" s="14"/>
      <c r="P81" s="14"/>
      <c r="Q81" s="14"/>
    </row>
    <row r="82" spans="10:17" x14ac:dyDescent="0.2">
      <c r="J82" s="25"/>
      <c r="K82" s="25"/>
      <c r="L82" s="25"/>
      <c r="M82" s="25"/>
      <c r="N82" s="25"/>
      <c r="O82" s="14"/>
      <c r="P82" s="14"/>
      <c r="Q82" s="14"/>
    </row>
    <row r="83" spans="10:17" x14ac:dyDescent="0.2">
      <c r="J83" s="25"/>
      <c r="K83" s="25"/>
      <c r="L83" s="25"/>
      <c r="M83" s="25"/>
      <c r="N83" s="25"/>
      <c r="O83" s="14"/>
      <c r="P83" s="14"/>
      <c r="Q83" s="14"/>
    </row>
    <row r="84" spans="10:17" x14ac:dyDescent="0.2">
      <c r="J84" s="25"/>
      <c r="K84" s="25"/>
      <c r="L84" s="25"/>
      <c r="M84" s="25"/>
      <c r="N84" s="25"/>
      <c r="O84" s="14"/>
      <c r="P84" s="14"/>
      <c r="Q84" s="14"/>
    </row>
    <row r="85" spans="10:17" x14ac:dyDescent="0.2">
      <c r="J85" s="25"/>
      <c r="K85" s="25"/>
      <c r="L85" s="25"/>
      <c r="M85" s="25"/>
      <c r="N85" s="25"/>
      <c r="O85" s="14"/>
      <c r="P85" s="14"/>
      <c r="Q85" s="14"/>
    </row>
    <row r="86" spans="10:17" x14ac:dyDescent="0.2">
      <c r="J86" s="25"/>
      <c r="K86" s="25"/>
      <c r="L86" s="25"/>
      <c r="M86" s="25"/>
      <c r="N86" s="25"/>
      <c r="O86" s="14"/>
      <c r="P86" s="14"/>
      <c r="Q86" s="14"/>
    </row>
    <row r="87" spans="10:17" x14ac:dyDescent="0.2">
      <c r="J87" s="25"/>
      <c r="K87" s="25"/>
      <c r="L87" s="25"/>
      <c r="M87" s="25"/>
      <c r="N87" s="25"/>
      <c r="O87" s="14"/>
      <c r="P87" s="14"/>
      <c r="Q87" s="14"/>
    </row>
    <row r="88" spans="10:17" x14ac:dyDescent="0.2">
      <c r="J88" s="25"/>
      <c r="K88" s="25"/>
      <c r="L88" s="25"/>
      <c r="M88" s="25"/>
      <c r="N88" s="25"/>
      <c r="O88" s="14"/>
      <c r="P88" s="14"/>
      <c r="Q88" s="14"/>
    </row>
    <row r="89" spans="10:17" x14ac:dyDescent="0.2">
      <c r="J89" s="25"/>
      <c r="K89" s="25"/>
      <c r="L89" s="25"/>
      <c r="M89" s="25"/>
      <c r="N89" s="25"/>
      <c r="O89" s="14"/>
      <c r="P89" s="14"/>
      <c r="Q89" s="14"/>
    </row>
    <row r="90" spans="10:17" x14ac:dyDescent="0.2">
      <c r="J90" s="25"/>
      <c r="K90" s="25"/>
      <c r="L90" s="25"/>
      <c r="M90" s="25"/>
      <c r="N90" s="25"/>
      <c r="O90" s="14"/>
      <c r="P90" s="14"/>
      <c r="Q90" s="14"/>
    </row>
    <row r="91" spans="10:17" x14ac:dyDescent="0.2">
      <c r="J91" s="25"/>
      <c r="K91" s="25"/>
      <c r="L91" s="25"/>
      <c r="M91" s="25"/>
      <c r="N91" s="25"/>
      <c r="O91" s="14"/>
      <c r="P91" s="14"/>
      <c r="Q91" s="14"/>
    </row>
    <row r="92" spans="10:17" x14ac:dyDescent="0.2">
      <c r="J92" s="25"/>
      <c r="K92" s="25"/>
      <c r="L92" s="25"/>
      <c r="M92" s="25"/>
      <c r="N92" s="25"/>
      <c r="O92" s="14"/>
      <c r="P92" s="14"/>
      <c r="Q92" s="14"/>
    </row>
    <row r="93" spans="10:17" x14ac:dyDescent="0.2">
      <c r="J93" s="25"/>
      <c r="K93" s="25"/>
      <c r="L93" s="25"/>
      <c r="M93" s="25"/>
      <c r="N93" s="25"/>
      <c r="O93" s="14"/>
      <c r="P93" s="14"/>
      <c r="Q93" s="14"/>
    </row>
    <row r="94" spans="10:17" x14ac:dyDescent="0.2">
      <c r="J94" s="25"/>
      <c r="K94" s="25"/>
      <c r="L94" s="25"/>
      <c r="M94" s="25"/>
      <c r="N94" s="25"/>
      <c r="O94" s="14"/>
      <c r="P94" s="14"/>
      <c r="Q94" s="14"/>
    </row>
    <row r="95" spans="10:17" x14ac:dyDescent="0.2">
      <c r="J95" s="25"/>
      <c r="K95" s="25"/>
      <c r="L95" s="25"/>
      <c r="M95" s="25"/>
      <c r="N95" s="25"/>
      <c r="O95" s="14"/>
      <c r="P95" s="14"/>
      <c r="Q95" s="14"/>
    </row>
    <row r="96" spans="10:17" x14ac:dyDescent="0.2">
      <c r="J96" s="25"/>
      <c r="K96" s="25"/>
      <c r="L96" s="25"/>
      <c r="M96" s="25"/>
      <c r="N96" s="25"/>
      <c r="O96" s="14"/>
      <c r="P96" s="14"/>
      <c r="Q96" s="14"/>
    </row>
    <row r="97" spans="1:17" x14ac:dyDescent="0.2">
      <c r="J97" s="25"/>
      <c r="K97" s="25"/>
      <c r="L97" s="25"/>
      <c r="M97" s="25"/>
      <c r="N97" s="25"/>
      <c r="O97" s="14"/>
      <c r="P97" s="14"/>
      <c r="Q97" s="14"/>
    </row>
    <row r="98" spans="1:17" x14ac:dyDescent="0.2">
      <c r="J98" s="25"/>
      <c r="K98" s="25"/>
      <c r="L98" s="25"/>
      <c r="M98" s="25"/>
      <c r="N98" s="25"/>
      <c r="O98" s="14"/>
      <c r="P98" s="14"/>
      <c r="Q98" s="14"/>
    </row>
    <row r="99" spans="1:17" x14ac:dyDescent="0.2">
      <c r="J99" s="25"/>
      <c r="K99" s="25"/>
      <c r="L99" s="25"/>
      <c r="M99" s="25"/>
      <c r="N99" s="25"/>
      <c r="O99" s="14"/>
      <c r="P99" s="14"/>
      <c r="Q99" s="14"/>
    </row>
    <row r="100" spans="1:17" x14ac:dyDescent="0.2">
      <c r="J100" s="25"/>
      <c r="K100" s="25"/>
      <c r="L100" s="25"/>
      <c r="M100" s="25"/>
      <c r="N100" s="25"/>
      <c r="O100" s="14"/>
      <c r="P100" s="14"/>
      <c r="Q100" s="14"/>
    </row>
    <row r="101" spans="1:17" x14ac:dyDescent="0.2">
      <c r="J101" s="25"/>
      <c r="K101" s="25"/>
      <c r="L101" s="25"/>
      <c r="M101" s="25"/>
      <c r="N101" s="25"/>
      <c r="O101" s="14"/>
      <c r="P101" s="14"/>
      <c r="Q101" s="14"/>
    </row>
    <row r="102" spans="1:17" x14ac:dyDescent="0.2">
      <c r="J102" s="25"/>
      <c r="K102" s="25"/>
      <c r="L102" s="25"/>
      <c r="M102" s="25"/>
      <c r="N102" s="25"/>
      <c r="O102" s="14"/>
      <c r="P102" s="14"/>
      <c r="Q102" s="14"/>
    </row>
    <row r="103" spans="1:17" x14ac:dyDescent="0.2">
      <c r="J103" s="25"/>
      <c r="K103" s="25"/>
      <c r="L103" s="25"/>
      <c r="M103" s="25"/>
      <c r="N103" s="25"/>
      <c r="O103" s="14"/>
      <c r="P103" s="14"/>
      <c r="Q103" s="14"/>
    </row>
    <row r="104" spans="1:17" x14ac:dyDescent="0.2">
      <c r="J104" s="25"/>
      <c r="K104" s="25"/>
      <c r="L104" s="25"/>
      <c r="M104" s="25"/>
      <c r="N104" s="25"/>
      <c r="O104" s="14"/>
      <c r="P104" s="14"/>
      <c r="Q104" s="14"/>
    </row>
    <row r="105" spans="1:17" x14ac:dyDescent="0.2">
      <c r="J105" s="25"/>
      <c r="K105" s="25"/>
      <c r="L105" s="25"/>
      <c r="M105" s="25"/>
      <c r="N105" s="25"/>
      <c r="O105" s="14"/>
      <c r="P105" s="14"/>
      <c r="Q105" s="14"/>
    </row>
    <row r="106" spans="1:17" x14ac:dyDescent="0.2">
      <c r="J106" s="25"/>
      <c r="K106" s="25"/>
      <c r="L106" s="25"/>
      <c r="M106" s="25"/>
      <c r="N106" s="25"/>
      <c r="O106" s="14"/>
      <c r="P106" s="14"/>
      <c r="Q106" s="14"/>
    </row>
    <row r="107" spans="1:17" x14ac:dyDescent="0.2">
      <c r="J107" s="25"/>
      <c r="K107" s="25"/>
      <c r="L107" s="25"/>
      <c r="M107" s="25"/>
      <c r="N107" s="25"/>
      <c r="O107" s="14"/>
      <c r="P107" s="14"/>
      <c r="Q107" s="14"/>
    </row>
    <row r="108" spans="1:17" x14ac:dyDescent="0.2">
      <c r="J108" s="25"/>
      <c r="K108" s="25"/>
      <c r="L108" s="25"/>
      <c r="M108" s="25"/>
      <c r="N108" s="25"/>
      <c r="O108" s="14"/>
      <c r="P108" s="14"/>
      <c r="Q108" s="14"/>
    </row>
    <row r="109" spans="1:17" x14ac:dyDescent="0.2">
      <c r="J109" s="25"/>
      <c r="K109" s="25"/>
      <c r="L109" s="25"/>
      <c r="M109" s="25"/>
      <c r="N109" s="25"/>
      <c r="O109" s="14"/>
      <c r="P109" s="14"/>
      <c r="Q109" s="14"/>
    </row>
    <row r="110" spans="1:17" x14ac:dyDescent="0.2">
      <c r="J110" s="25"/>
      <c r="K110" s="25"/>
      <c r="L110" s="25"/>
      <c r="M110" s="25"/>
      <c r="N110" s="25"/>
      <c r="O110" s="14"/>
      <c r="P110" s="14"/>
      <c r="Q110" s="14"/>
    </row>
    <row r="111" spans="1:17" s="24" customFormat="1" x14ac:dyDescent="0.2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  <row r="112" spans="1:17" s="24" customFormat="1" x14ac:dyDescent="0.2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</row>
    <row r="113" spans="1:14" s="24" customFormat="1" x14ac:dyDescent="0.2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</row>
    <row r="114" spans="1:14" s="24" customFormat="1" x14ac:dyDescent="0.2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</row>
    <row r="115" spans="1:14" s="24" customFormat="1" x14ac:dyDescent="0.2">
      <c r="A115" s="27"/>
      <c r="B115" s="27"/>
      <c r="C115" s="27"/>
      <c r="D115" s="27"/>
      <c r="E115" s="27"/>
      <c r="F115" s="27"/>
      <c r="G115" s="27"/>
      <c r="H115" s="27"/>
      <c r="I115" s="43"/>
      <c r="J115" s="27"/>
      <c r="K115" s="27"/>
      <c r="L115" s="27"/>
      <c r="M115" s="27"/>
      <c r="N115" s="27"/>
    </row>
    <row r="116" spans="1:14" s="24" customFormat="1" x14ac:dyDescent="0.2">
      <c r="A116" s="27"/>
      <c r="B116" s="27"/>
      <c r="C116" s="27"/>
      <c r="D116" s="27"/>
      <c r="E116" s="27"/>
      <c r="F116" s="27"/>
      <c r="G116" s="27"/>
      <c r="H116" s="27"/>
      <c r="I116" s="43"/>
      <c r="J116" s="27"/>
      <c r="K116" s="27"/>
      <c r="L116" s="27"/>
      <c r="M116" s="27"/>
      <c r="N116" s="27"/>
    </row>
    <row r="117" spans="1:14" s="24" customFormat="1" x14ac:dyDescent="0.2">
      <c r="A117" s="27"/>
      <c r="B117" s="27"/>
      <c r="C117" s="27"/>
      <c r="D117" s="27"/>
      <c r="E117" s="27"/>
      <c r="F117" s="27"/>
      <c r="G117" s="27"/>
      <c r="H117" s="27"/>
      <c r="I117" s="43"/>
      <c r="J117" s="27"/>
      <c r="K117" s="27"/>
      <c r="L117" s="27"/>
      <c r="M117" s="27"/>
      <c r="N117" s="27"/>
    </row>
    <row r="118" spans="1:14" s="24" customFormat="1" x14ac:dyDescent="0.2">
      <c r="A118" s="27"/>
      <c r="B118" s="27"/>
      <c r="C118" s="27"/>
      <c r="D118" s="27"/>
      <c r="E118" s="27"/>
      <c r="F118" s="27"/>
      <c r="G118" s="27"/>
      <c r="H118" s="27"/>
      <c r="I118" s="43"/>
      <c r="J118" s="27"/>
      <c r="K118" s="27"/>
      <c r="L118" s="27"/>
      <c r="M118" s="27"/>
      <c r="N118" s="27"/>
    </row>
    <row r="119" spans="1:14" s="24" customFormat="1" x14ac:dyDescent="0.2">
      <c r="A119" s="27"/>
      <c r="B119" s="27"/>
      <c r="C119" s="27"/>
      <c r="D119" s="27"/>
      <c r="E119" s="27"/>
      <c r="F119" s="27"/>
      <c r="G119" s="27"/>
      <c r="H119" s="27"/>
      <c r="I119" s="43"/>
      <c r="J119" s="27"/>
      <c r="K119" s="27"/>
      <c r="L119" s="27"/>
      <c r="M119" s="27"/>
      <c r="N119" s="27"/>
    </row>
    <row r="120" spans="1:14" s="24" customFormat="1" x14ac:dyDescent="0.2">
      <c r="A120" s="27"/>
      <c r="B120" s="27"/>
      <c r="C120" s="27"/>
      <c r="D120" s="27"/>
      <c r="E120" s="27"/>
      <c r="F120" s="27"/>
      <c r="G120" s="27"/>
      <c r="H120" s="27"/>
      <c r="I120" s="43"/>
      <c r="J120" s="27"/>
      <c r="K120" s="27"/>
      <c r="L120" s="27"/>
      <c r="M120" s="27"/>
      <c r="N120" s="27"/>
    </row>
    <row r="121" spans="1:14" s="24" customFormat="1" x14ac:dyDescent="0.2">
      <c r="A121" s="27"/>
      <c r="B121" s="27"/>
      <c r="C121" s="27"/>
      <c r="D121" s="27"/>
      <c r="E121" s="27"/>
      <c r="F121" s="27"/>
      <c r="G121" s="27"/>
      <c r="H121" s="27"/>
      <c r="I121" s="43"/>
      <c r="J121" s="27"/>
      <c r="K121" s="27"/>
      <c r="L121" s="27"/>
      <c r="M121" s="27"/>
      <c r="N121" s="27"/>
    </row>
    <row r="122" spans="1:14" s="24" customFormat="1" x14ac:dyDescent="0.2">
      <c r="A122" s="27"/>
      <c r="B122" s="27"/>
      <c r="C122" s="27"/>
      <c r="D122" s="27"/>
      <c r="E122" s="27"/>
      <c r="F122" s="27"/>
      <c r="G122" s="27"/>
      <c r="H122" s="27"/>
      <c r="I122" s="43"/>
      <c r="J122" s="27"/>
      <c r="K122" s="27"/>
      <c r="L122" s="27"/>
      <c r="M122" s="27"/>
      <c r="N122" s="27"/>
    </row>
    <row r="123" spans="1:14" s="24" customFormat="1" x14ac:dyDescent="0.2">
      <c r="A123" s="27"/>
      <c r="B123" s="27"/>
      <c r="C123" s="27"/>
      <c r="D123" s="27"/>
      <c r="E123" s="27"/>
      <c r="F123" s="27"/>
      <c r="G123" s="27"/>
      <c r="H123" s="27"/>
      <c r="I123" s="43"/>
      <c r="J123" s="27"/>
      <c r="K123" s="27"/>
      <c r="L123" s="27"/>
      <c r="M123" s="27"/>
      <c r="N123" s="27"/>
    </row>
    <row r="124" spans="1:14" s="24" customFormat="1" x14ac:dyDescent="0.2">
      <c r="A124" s="27"/>
      <c r="B124" s="27"/>
      <c r="C124" s="27"/>
      <c r="D124" s="27"/>
      <c r="E124" s="27"/>
      <c r="F124" s="27"/>
      <c r="G124" s="27"/>
      <c r="H124" s="27"/>
      <c r="I124" s="43"/>
      <c r="J124" s="27"/>
      <c r="K124" s="27"/>
      <c r="L124" s="27"/>
      <c r="M124" s="27"/>
      <c r="N124" s="27"/>
    </row>
    <row r="125" spans="1:14" s="24" customFormat="1" x14ac:dyDescent="0.2">
      <c r="A125" s="27"/>
      <c r="B125" s="27"/>
      <c r="C125" s="27"/>
      <c r="D125" s="27"/>
      <c r="E125" s="27"/>
      <c r="F125" s="27"/>
      <c r="G125" s="27"/>
      <c r="H125" s="27"/>
      <c r="I125" s="43"/>
      <c r="J125" s="27"/>
      <c r="K125" s="27"/>
      <c r="L125" s="27"/>
      <c r="M125" s="27"/>
      <c r="N125" s="27"/>
    </row>
    <row r="126" spans="1:14" s="24" customFormat="1" x14ac:dyDescent="0.2">
      <c r="A126" s="27"/>
      <c r="B126" s="27"/>
      <c r="C126" s="27"/>
      <c r="D126" s="27"/>
      <c r="E126" s="27"/>
      <c r="F126" s="27"/>
      <c r="G126" s="27"/>
      <c r="H126" s="27"/>
      <c r="I126" s="43"/>
      <c r="J126" s="27"/>
      <c r="K126" s="27"/>
      <c r="L126" s="27"/>
      <c r="M126" s="27"/>
      <c r="N126" s="27"/>
    </row>
    <row r="127" spans="1:14" s="24" customFormat="1" x14ac:dyDescent="0.2">
      <c r="A127" s="27"/>
      <c r="B127" s="27"/>
      <c r="C127" s="27"/>
      <c r="D127" s="27"/>
      <c r="E127" s="27"/>
      <c r="F127" s="27"/>
      <c r="G127" s="27"/>
      <c r="H127" s="27"/>
      <c r="I127" s="44"/>
      <c r="J127" s="27"/>
      <c r="K127" s="27"/>
      <c r="L127" s="27"/>
      <c r="M127" s="27"/>
      <c r="N127" s="27"/>
    </row>
    <row r="128" spans="1:14" s="24" customFormat="1" x14ac:dyDescent="0.2">
      <c r="A128" s="27"/>
      <c r="B128" s="27"/>
      <c r="C128" s="27"/>
      <c r="D128" s="27"/>
      <c r="E128" s="27"/>
      <c r="F128" s="27"/>
      <c r="G128" s="27"/>
      <c r="H128" s="27"/>
      <c r="I128" s="44"/>
      <c r="J128" s="27"/>
      <c r="K128" s="27"/>
      <c r="L128" s="27"/>
      <c r="M128" s="27"/>
      <c r="N128" s="27"/>
    </row>
    <row r="129" spans="1:14" s="24" customFormat="1" x14ac:dyDescent="0.2">
      <c r="A129" s="27"/>
      <c r="B129" s="27"/>
      <c r="C129" s="27"/>
      <c r="D129" s="27"/>
      <c r="E129" s="27"/>
      <c r="F129" s="27"/>
      <c r="G129" s="27"/>
      <c r="H129" s="27"/>
      <c r="I129" s="44"/>
      <c r="J129" s="27"/>
      <c r="K129" s="27"/>
      <c r="L129" s="27"/>
      <c r="M129" s="27"/>
      <c r="N129" s="27"/>
    </row>
    <row r="130" spans="1:14" s="24" customFormat="1" x14ac:dyDescent="0.2">
      <c r="A130" s="27"/>
      <c r="B130" s="27"/>
      <c r="C130" s="27"/>
      <c r="D130" s="27"/>
      <c r="E130" s="27"/>
      <c r="F130" s="27"/>
      <c r="G130" s="27"/>
      <c r="H130" s="27"/>
      <c r="I130" s="44"/>
      <c r="J130" s="27"/>
      <c r="K130" s="27"/>
      <c r="L130" s="27"/>
      <c r="M130" s="27"/>
      <c r="N130" s="27"/>
    </row>
    <row r="131" spans="1:14" s="24" customFormat="1" x14ac:dyDescent="0.2">
      <c r="A131" s="27"/>
      <c r="B131" s="27"/>
      <c r="C131" s="27"/>
      <c r="D131" s="27"/>
      <c r="E131" s="27"/>
      <c r="F131" s="27"/>
      <c r="G131" s="27"/>
      <c r="H131" s="27"/>
      <c r="I131" s="44"/>
      <c r="J131" s="27"/>
      <c r="K131" s="27"/>
      <c r="L131" s="27"/>
      <c r="M131" s="27"/>
      <c r="N131" s="27"/>
    </row>
    <row r="132" spans="1:14" s="24" customFormat="1" x14ac:dyDescent="0.2">
      <c r="A132" s="27"/>
      <c r="B132" s="27"/>
      <c r="C132" s="27"/>
      <c r="D132" s="27"/>
      <c r="E132" s="27"/>
      <c r="F132" s="27"/>
      <c r="G132" s="27"/>
      <c r="H132" s="27"/>
      <c r="I132" s="44"/>
      <c r="J132" s="27"/>
      <c r="K132" s="27"/>
      <c r="L132" s="27"/>
      <c r="M132" s="27"/>
      <c r="N132" s="27"/>
    </row>
    <row r="133" spans="1:14" s="24" customFormat="1" x14ac:dyDescent="0.2">
      <c r="A133" s="27"/>
      <c r="B133" s="27"/>
      <c r="C133" s="27"/>
      <c r="D133" s="27"/>
      <c r="E133" s="27"/>
      <c r="F133" s="27"/>
      <c r="G133" s="27"/>
      <c r="H133" s="27"/>
      <c r="I133" s="44"/>
      <c r="J133" s="27"/>
      <c r="K133" s="27"/>
      <c r="L133" s="27"/>
      <c r="M133" s="27"/>
      <c r="N133" s="27"/>
    </row>
    <row r="134" spans="1:14" s="24" customFormat="1" x14ac:dyDescent="0.2">
      <c r="A134" s="27"/>
      <c r="B134" s="27"/>
      <c r="C134" s="27"/>
      <c r="D134" s="27"/>
      <c r="E134" s="27"/>
      <c r="F134" s="27"/>
      <c r="G134" s="27"/>
      <c r="H134" s="27"/>
      <c r="I134" s="44"/>
      <c r="J134" s="27"/>
      <c r="K134" s="27"/>
      <c r="L134" s="27"/>
      <c r="M134" s="27"/>
      <c r="N134" s="27"/>
    </row>
    <row r="135" spans="1:14" s="24" customFormat="1" x14ac:dyDescent="0.2">
      <c r="A135" s="27"/>
      <c r="B135" s="27"/>
      <c r="C135" s="27"/>
      <c r="D135" s="27"/>
      <c r="E135" s="27"/>
      <c r="F135" s="27"/>
      <c r="G135" s="27"/>
      <c r="H135" s="27"/>
      <c r="I135" s="44"/>
      <c r="J135" s="27"/>
      <c r="K135" s="27"/>
      <c r="L135" s="27"/>
      <c r="M135" s="27"/>
      <c r="N135" s="27"/>
    </row>
    <row r="136" spans="1:14" s="24" customFormat="1" x14ac:dyDescent="0.2">
      <c r="A136" s="27"/>
      <c r="B136" s="27"/>
      <c r="C136" s="27"/>
      <c r="D136" s="27"/>
      <c r="E136" s="27"/>
      <c r="F136" s="27"/>
      <c r="G136" s="27"/>
      <c r="H136" s="27"/>
      <c r="I136" s="44"/>
      <c r="J136" s="27"/>
      <c r="K136" s="27"/>
      <c r="L136" s="27"/>
      <c r="M136" s="27"/>
      <c r="N136" s="27"/>
    </row>
    <row r="137" spans="1:14" s="24" customFormat="1" x14ac:dyDescent="0.2">
      <c r="A137" s="27"/>
      <c r="B137" s="27"/>
      <c r="C137" s="27"/>
      <c r="D137" s="27"/>
      <c r="E137" s="27"/>
      <c r="F137" s="27"/>
      <c r="G137" s="27"/>
      <c r="H137" s="27"/>
      <c r="I137" s="44"/>
      <c r="J137" s="27"/>
      <c r="K137" s="27"/>
      <c r="L137" s="27"/>
      <c r="M137" s="27"/>
      <c r="N137" s="27"/>
    </row>
    <row r="138" spans="1:14" s="24" customFormat="1" x14ac:dyDescent="0.2">
      <c r="A138" s="27"/>
      <c r="B138" s="27"/>
      <c r="C138" s="27"/>
      <c r="D138" s="27"/>
      <c r="E138" s="27"/>
      <c r="F138" s="27"/>
      <c r="G138" s="27"/>
      <c r="H138" s="27"/>
      <c r="I138" s="44"/>
      <c r="J138" s="27"/>
      <c r="K138" s="27"/>
      <c r="L138" s="27"/>
      <c r="M138" s="27"/>
      <c r="N138" s="27"/>
    </row>
    <row r="139" spans="1:14" s="24" customFormat="1" x14ac:dyDescent="0.2">
      <c r="A139" s="27"/>
      <c r="B139" s="27"/>
      <c r="C139" s="27"/>
      <c r="D139" s="27"/>
      <c r="E139" s="27"/>
      <c r="F139" s="27"/>
      <c r="G139" s="27"/>
      <c r="H139" s="27"/>
      <c r="I139" s="44"/>
      <c r="J139" s="27"/>
      <c r="K139" s="27"/>
      <c r="L139" s="27"/>
      <c r="M139" s="27"/>
      <c r="N139" s="27"/>
    </row>
    <row r="140" spans="1:14" s="24" customFormat="1" x14ac:dyDescent="0.2">
      <c r="A140" s="27"/>
      <c r="B140" s="27"/>
      <c r="C140" s="27"/>
      <c r="D140" s="27"/>
      <c r="E140" s="27"/>
      <c r="F140" s="27"/>
      <c r="G140" s="27"/>
      <c r="H140" s="27"/>
      <c r="I140" s="44"/>
      <c r="J140" s="27"/>
      <c r="K140" s="27"/>
      <c r="L140" s="27"/>
      <c r="M140" s="27"/>
      <c r="N140" s="27"/>
    </row>
    <row r="141" spans="1:14" s="24" customFormat="1" x14ac:dyDescent="0.2">
      <c r="A141" s="27"/>
      <c r="B141" s="27"/>
      <c r="C141" s="27"/>
      <c r="D141" s="27"/>
      <c r="E141" s="27"/>
      <c r="F141" s="27"/>
      <c r="G141" s="27"/>
      <c r="H141" s="27"/>
      <c r="I141" s="44"/>
      <c r="J141" s="27"/>
      <c r="K141" s="27"/>
      <c r="L141" s="27"/>
      <c r="M141" s="27"/>
      <c r="N141" s="27"/>
    </row>
    <row r="142" spans="1:14" s="24" customFormat="1" x14ac:dyDescent="0.2">
      <c r="A142" s="27"/>
      <c r="B142" s="27"/>
      <c r="C142" s="27"/>
      <c r="D142" s="27"/>
      <c r="E142" s="27"/>
      <c r="F142" s="27"/>
      <c r="G142" s="27"/>
      <c r="H142" s="27"/>
      <c r="I142" s="44"/>
      <c r="J142" s="27"/>
      <c r="K142" s="27"/>
      <c r="L142" s="27"/>
      <c r="M142" s="27"/>
      <c r="N142" s="27"/>
    </row>
    <row r="143" spans="1:14" s="24" customFormat="1" x14ac:dyDescent="0.2">
      <c r="A143" s="27"/>
      <c r="B143" s="27"/>
      <c r="C143" s="27"/>
      <c r="D143" s="27"/>
      <c r="E143" s="27"/>
      <c r="F143" s="27"/>
      <c r="G143" s="27"/>
      <c r="H143" s="27"/>
      <c r="I143" s="44"/>
      <c r="J143" s="27"/>
      <c r="K143" s="27"/>
      <c r="L143" s="27"/>
      <c r="M143" s="27"/>
      <c r="N143" s="27"/>
    </row>
    <row r="144" spans="1:14" s="24" customFormat="1" x14ac:dyDescent="0.2">
      <c r="A144" s="27"/>
      <c r="B144" s="27"/>
      <c r="C144" s="27"/>
      <c r="D144" s="27"/>
      <c r="E144" s="27"/>
      <c r="F144" s="27"/>
      <c r="G144" s="27"/>
      <c r="H144" s="27"/>
      <c r="I144" s="44"/>
      <c r="J144" s="27"/>
      <c r="K144" s="27"/>
      <c r="L144" s="27"/>
      <c r="M144" s="27"/>
      <c r="N144" s="27"/>
    </row>
    <row r="145" spans="1:14" s="24" customFormat="1" x14ac:dyDescent="0.2">
      <c r="A145" s="27"/>
      <c r="B145" s="27"/>
      <c r="C145" s="27"/>
      <c r="D145" s="27"/>
      <c r="E145" s="27"/>
      <c r="F145" s="27"/>
      <c r="G145" s="27"/>
      <c r="H145" s="27"/>
      <c r="I145" s="44"/>
      <c r="J145" s="27"/>
      <c r="K145" s="27"/>
      <c r="L145" s="27"/>
      <c r="M145" s="27"/>
      <c r="N145" s="27"/>
    </row>
    <row r="146" spans="1:14" s="24" customFormat="1" x14ac:dyDescent="0.2">
      <c r="A146" s="27"/>
      <c r="B146" s="27"/>
      <c r="C146" s="27"/>
      <c r="D146" s="27"/>
      <c r="E146" s="27"/>
      <c r="F146" s="27"/>
      <c r="G146" s="27"/>
      <c r="H146" s="27"/>
      <c r="I146" s="44"/>
      <c r="J146" s="27"/>
      <c r="K146" s="27"/>
      <c r="L146" s="27"/>
      <c r="M146" s="27"/>
      <c r="N146" s="27"/>
    </row>
    <row r="147" spans="1:14" s="24" customFormat="1" x14ac:dyDescent="0.2">
      <c r="A147" s="27"/>
      <c r="B147" s="27"/>
      <c r="C147" s="27"/>
      <c r="D147" s="27"/>
      <c r="E147" s="27"/>
      <c r="F147" s="27"/>
      <c r="G147" s="27"/>
      <c r="H147" s="27"/>
      <c r="I147" s="44"/>
      <c r="J147" s="27"/>
      <c r="K147" s="27"/>
      <c r="L147" s="27"/>
      <c r="M147" s="27"/>
      <c r="N147" s="27"/>
    </row>
    <row r="148" spans="1:14" s="24" customFormat="1" x14ac:dyDescent="0.2">
      <c r="A148" s="27"/>
      <c r="B148" s="27"/>
      <c r="C148" s="27"/>
      <c r="D148" s="27"/>
      <c r="E148" s="27"/>
      <c r="F148" s="27"/>
      <c r="G148" s="27"/>
      <c r="H148" s="27"/>
      <c r="I148" s="44"/>
      <c r="J148" s="27"/>
      <c r="K148" s="27"/>
      <c r="L148" s="27"/>
      <c r="M148" s="27"/>
      <c r="N148" s="27"/>
    </row>
    <row r="149" spans="1:14" s="24" customFormat="1" x14ac:dyDescent="0.2">
      <c r="A149" s="27"/>
      <c r="B149" s="27"/>
      <c r="C149" s="27"/>
      <c r="D149" s="27"/>
      <c r="E149" s="27"/>
      <c r="F149" s="27"/>
      <c r="G149" s="27"/>
      <c r="H149" s="27"/>
      <c r="I149" s="44"/>
      <c r="J149" s="27"/>
      <c r="K149" s="27"/>
      <c r="L149" s="27"/>
      <c r="M149" s="27"/>
      <c r="N149" s="27"/>
    </row>
    <row r="150" spans="1:14" s="24" customFormat="1" x14ac:dyDescent="0.2">
      <c r="A150" s="27"/>
      <c r="B150" s="27"/>
      <c r="C150" s="27"/>
      <c r="D150" s="27"/>
      <c r="E150" s="27"/>
      <c r="F150" s="27"/>
      <c r="G150" s="27"/>
      <c r="H150" s="27"/>
      <c r="I150" s="44"/>
      <c r="J150" s="27"/>
      <c r="K150" s="27"/>
      <c r="L150" s="27"/>
      <c r="M150" s="27"/>
      <c r="N150" s="27"/>
    </row>
    <row r="151" spans="1:14" s="24" customFormat="1" x14ac:dyDescent="0.2">
      <c r="A151" s="27"/>
      <c r="B151" s="27"/>
      <c r="C151" s="27"/>
      <c r="D151" s="27"/>
      <c r="E151" s="27"/>
      <c r="F151" s="27"/>
      <c r="G151" s="27"/>
      <c r="H151" s="27"/>
      <c r="I151" s="44"/>
      <c r="J151" s="27"/>
      <c r="K151" s="27"/>
      <c r="L151" s="27"/>
      <c r="M151" s="27"/>
      <c r="N151" s="27"/>
    </row>
    <row r="152" spans="1:14" s="24" customFormat="1" x14ac:dyDescent="0.2">
      <c r="A152" s="27"/>
      <c r="B152" s="27"/>
      <c r="C152" s="27"/>
      <c r="D152" s="27"/>
      <c r="E152" s="27"/>
      <c r="F152" s="27"/>
      <c r="G152" s="27"/>
      <c r="H152" s="27"/>
      <c r="I152" s="44"/>
      <c r="J152" s="27"/>
      <c r="K152" s="27"/>
      <c r="L152" s="27"/>
      <c r="M152" s="27"/>
      <c r="N152" s="27"/>
    </row>
    <row r="153" spans="1:14" s="24" customFormat="1" x14ac:dyDescent="0.2">
      <c r="A153" s="27"/>
      <c r="B153" s="27"/>
      <c r="C153" s="27"/>
      <c r="D153" s="27"/>
      <c r="E153" s="27"/>
      <c r="F153" s="27"/>
      <c r="G153" s="27"/>
      <c r="H153" s="27"/>
      <c r="I153" s="44"/>
      <c r="J153" s="27"/>
      <c r="K153" s="27"/>
      <c r="L153" s="27"/>
      <c r="M153" s="27"/>
      <c r="N153" s="27"/>
    </row>
    <row r="154" spans="1:14" s="24" customFormat="1" x14ac:dyDescent="0.2">
      <c r="A154" s="27"/>
      <c r="B154" s="27"/>
      <c r="C154" s="27"/>
      <c r="D154" s="27"/>
      <c r="E154" s="27"/>
      <c r="F154" s="27"/>
      <c r="G154" s="27"/>
      <c r="H154" s="27"/>
      <c r="I154" s="44"/>
      <c r="J154" s="27"/>
      <c r="K154" s="27"/>
      <c r="L154" s="27"/>
      <c r="M154" s="27"/>
      <c r="N154" s="27"/>
    </row>
    <row r="155" spans="1:14" s="24" customFormat="1" x14ac:dyDescent="0.2">
      <c r="A155" s="27"/>
      <c r="B155" s="27"/>
      <c r="C155" s="27"/>
      <c r="D155" s="27"/>
      <c r="E155" s="27"/>
      <c r="F155" s="27"/>
      <c r="G155" s="27"/>
      <c r="H155" s="27"/>
      <c r="I155" s="44"/>
      <c r="J155" s="27"/>
      <c r="K155" s="27"/>
      <c r="L155" s="27"/>
      <c r="M155" s="27"/>
      <c r="N155" s="27"/>
    </row>
    <row r="156" spans="1:14" s="24" customFormat="1" x14ac:dyDescent="0.2">
      <c r="A156" s="27"/>
      <c r="B156" s="27"/>
      <c r="C156" s="27"/>
      <c r="D156" s="27"/>
      <c r="E156" s="27"/>
      <c r="F156" s="27"/>
      <c r="G156" s="27"/>
      <c r="H156" s="27"/>
      <c r="I156" s="44"/>
      <c r="J156" s="27"/>
      <c r="K156" s="27"/>
      <c r="L156" s="27"/>
      <c r="M156" s="27"/>
      <c r="N156" s="27"/>
    </row>
    <row r="157" spans="1:14" s="24" customFormat="1" x14ac:dyDescent="0.2">
      <c r="A157" s="27"/>
      <c r="B157" s="27"/>
      <c r="C157" s="27"/>
      <c r="D157" s="27"/>
      <c r="E157" s="27"/>
      <c r="F157" s="27"/>
      <c r="G157" s="27"/>
      <c r="H157" s="27"/>
      <c r="I157" s="44"/>
      <c r="J157" s="27"/>
      <c r="K157" s="27"/>
      <c r="L157" s="27"/>
      <c r="M157" s="27"/>
      <c r="N157" s="27"/>
    </row>
    <row r="158" spans="1:14" s="24" customFormat="1" x14ac:dyDescent="0.2">
      <c r="A158" s="27"/>
      <c r="B158" s="27"/>
      <c r="C158" s="27"/>
      <c r="D158" s="27"/>
      <c r="E158" s="27"/>
      <c r="F158" s="27"/>
      <c r="G158" s="27"/>
      <c r="H158" s="27"/>
      <c r="I158" s="44"/>
      <c r="J158" s="27"/>
      <c r="K158" s="27"/>
      <c r="L158" s="27"/>
      <c r="M158" s="27"/>
      <c r="N158" s="27"/>
    </row>
    <row r="159" spans="1:14" s="24" customFormat="1" x14ac:dyDescent="0.2">
      <c r="A159" s="27"/>
      <c r="B159" s="27"/>
      <c r="C159" s="27"/>
      <c r="D159" s="27"/>
      <c r="E159" s="27"/>
      <c r="F159" s="27"/>
      <c r="G159" s="27"/>
      <c r="H159" s="27"/>
      <c r="I159" s="44"/>
      <c r="J159" s="27"/>
      <c r="K159" s="27"/>
      <c r="L159" s="27"/>
      <c r="M159" s="27"/>
      <c r="N159" s="27"/>
    </row>
    <row r="160" spans="1:14" s="24" customFormat="1" x14ac:dyDescent="0.2">
      <c r="A160" s="27"/>
      <c r="B160" s="27"/>
      <c r="C160" s="27"/>
      <c r="D160" s="27"/>
      <c r="E160" s="27"/>
      <c r="F160" s="27"/>
      <c r="G160" s="27"/>
      <c r="H160" s="27"/>
      <c r="I160" s="44"/>
      <c r="J160" s="27"/>
      <c r="K160" s="27"/>
      <c r="L160" s="27"/>
      <c r="M160" s="27"/>
      <c r="N160" s="27"/>
    </row>
    <row r="161" spans="1:14" s="24" customFormat="1" x14ac:dyDescent="0.2">
      <c r="A161" s="27"/>
      <c r="B161" s="27"/>
      <c r="C161" s="27"/>
      <c r="D161" s="27"/>
      <c r="E161" s="27"/>
      <c r="F161" s="27"/>
      <c r="G161" s="27"/>
      <c r="H161" s="27"/>
      <c r="I161" s="44"/>
      <c r="J161" s="27"/>
      <c r="K161" s="27"/>
      <c r="L161" s="27"/>
      <c r="M161" s="27"/>
      <c r="N161" s="27"/>
    </row>
    <row r="162" spans="1:14" s="24" customFormat="1" x14ac:dyDescent="0.2">
      <c r="A162" s="27"/>
      <c r="B162" s="27"/>
      <c r="C162" s="27"/>
      <c r="D162" s="27"/>
      <c r="E162" s="27"/>
      <c r="F162" s="27"/>
      <c r="G162" s="27"/>
      <c r="H162" s="27"/>
      <c r="I162" s="44"/>
      <c r="J162" s="27"/>
      <c r="K162" s="27"/>
      <c r="L162" s="27"/>
      <c r="M162" s="27"/>
      <c r="N162" s="27"/>
    </row>
    <row r="163" spans="1:14" s="24" customFormat="1" x14ac:dyDescent="0.2">
      <c r="A163" s="27"/>
      <c r="B163" s="27"/>
      <c r="C163" s="27"/>
      <c r="D163" s="27"/>
      <c r="E163" s="27"/>
      <c r="F163" s="27"/>
      <c r="G163" s="27"/>
      <c r="H163" s="27"/>
      <c r="I163" s="44"/>
      <c r="J163" s="27"/>
      <c r="K163" s="27"/>
      <c r="L163" s="27"/>
      <c r="M163" s="27"/>
      <c r="N163" s="27"/>
    </row>
    <row r="164" spans="1:14" s="24" customFormat="1" x14ac:dyDescent="0.2">
      <c r="A164" s="27"/>
      <c r="B164" s="27"/>
      <c r="C164" s="27"/>
      <c r="D164" s="27"/>
      <c r="E164" s="27"/>
      <c r="F164" s="27"/>
      <c r="G164" s="27"/>
      <c r="H164" s="27"/>
      <c r="I164" s="44"/>
      <c r="J164" s="27"/>
      <c r="K164" s="27"/>
      <c r="L164" s="27"/>
      <c r="M164" s="27"/>
      <c r="N164" s="27"/>
    </row>
    <row r="165" spans="1:14" s="24" customFormat="1" x14ac:dyDescent="0.2">
      <c r="A165" s="27"/>
      <c r="B165" s="27"/>
      <c r="C165" s="27"/>
      <c r="D165" s="27"/>
      <c r="E165" s="27"/>
      <c r="F165" s="27"/>
      <c r="G165" s="27"/>
      <c r="H165" s="27"/>
      <c r="I165" s="44"/>
      <c r="J165" s="27"/>
      <c r="K165" s="27"/>
      <c r="L165" s="27"/>
      <c r="M165" s="27"/>
      <c r="N165" s="27"/>
    </row>
    <row r="166" spans="1:14" s="24" customFormat="1" x14ac:dyDescent="0.2">
      <c r="A166" s="27"/>
      <c r="B166" s="27"/>
      <c r="C166" s="27"/>
      <c r="D166" s="27"/>
      <c r="E166" s="27"/>
      <c r="F166" s="27"/>
      <c r="G166" s="27"/>
      <c r="H166" s="27"/>
      <c r="I166" s="44"/>
      <c r="J166" s="27"/>
      <c r="K166" s="27"/>
      <c r="L166" s="27"/>
      <c r="M166" s="27"/>
      <c r="N166" s="27"/>
    </row>
    <row r="167" spans="1:14" s="24" customFormat="1" x14ac:dyDescent="0.2">
      <c r="A167" s="27"/>
      <c r="B167" s="27"/>
      <c r="C167" s="27"/>
      <c r="D167" s="27"/>
      <c r="E167" s="27"/>
      <c r="F167" s="27"/>
      <c r="G167" s="27"/>
      <c r="H167" s="27"/>
      <c r="I167" s="44"/>
      <c r="J167" s="27"/>
      <c r="K167" s="27"/>
      <c r="L167" s="27"/>
      <c r="M167" s="27"/>
      <c r="N167" s="27"/>
    </row>
    <row r="168" spans="1:14" s="24" customFormat="1" x14ac:dyDescent="0.2">
      <c r="A168" s="27"/>
      <c r="B168" s="27"/>
      <c r="C168" s="27"/>
      <c r="D168" s="27"/>
      <c r="E168" s="27"/>
      <c r="F168" s="27"/>
      <c r="G168" s="27"/>
      <c r="H168" s="27"/>
      <c r="I168" s="44"/>
      <c r="J168" s="27"/>
      <c r="K168" s="27"/>
      <c r="L168" s="27"/>
      <c r="M168" s="27"/>
      <c r="N168" s="27"/>
    </row>
    <row r="169" spans="1:14" s="24" customFormat="1" x14ac:dyDescent="0.2">
      <c r="A169" s="27"/>
      <c r="B169" s="27"/>
      <c r="C169" s="27"/>
      <c r="D169" s="27"/>
      <c r="E169" s="27"/>
      <c r="F169" s="27"/>
      <c r="G169" s="27"/>
      <c r="H169" s="27"/>
      <c r="I169" s="44"/>
      <c r="J169" s="27"/>
      <c r="K169" s="27"/>
      <c r="L169" s="27"/>
      <c r="M169" s="27"/>
      <c r="N169" s="27"/>
    </row>
    <row r="170" spans="1:14" s="24" customFormat="1" x14ac:dyDescent="0.2">
      <c r="A170" s="27"/>
      <c r="B170" s="27"/>
      <c r="C170" s="27"/>
      <c r="D170" s="27"/>
      <c r="E170" s="27"/>
      <c r="F170" s="27"/>
      <c r="G170" s="27"/>
      <c r="H170" s="27"/>
      <c r="I170" s="44"/>
      <c r="J170" s="27"/>
      <c r="K170" s="27"/>
      <c r="L170" s="27"/>
      <c r="M170" s="27"/>
      <c r="N170" s="27"/>
    </row>
    <row r="171" spans="1:14" s="24" customFormat="1" x14ac:dyDescent="0.2">
      <c r="A171" s="27"/>
      <c r="B171" s="27"/>
      <c r="C171" s="27"/>
      <c r="D171" s="27"/>
      <c r="E171" s="27"/>
      <c r="F171" s="27"/>
      <c r="G171" s="27"/>
      <c r="H171" s="27"/>
      <c r="I171" s="44"/>
      <c r="J171" s="27"/>
      <c r="K171" s="27"/>
      <c r="L171" s="27"/>
      <c r="M171" s="27"/>
      <c r="N171" s="27"/>
    </row>
    <row r="172" spans="1:14" s="24" customFormat="1" x14ac:dyDescent="0.2">
      <c r="A172" s="27"/>
      <c r="B172" s="27"/>
      <c r="C172" s="27"/>
      <c r="D172" s="27"/>
      <c r="E172" s="27"/>
      <c r="F172" s="27"/>
      <c r="G172" s="27"/>
      <c r="H172" s="27"/>
      <c r="I172" s="44"/>
      <c r="J172" s="27"/>
      <c r="K172" s="27"/>
      <c r="L172" s="27"/>
      <c r="M172" s="27"/>
      <c r="N172" s="27"/>
    </row>
    <row r="173" spans="1:14" s="24" customFormat="1" x14ac:dyDescent="0.2">
      <c r="A173" s="27"/>
      <c r="B173" s="27"/>
      <c r="C173" s="27"/>
      <c r="D173" s="27"/>
      <c r="E173" s="27"/>
      <c r="F173" s="27"/>
      <c r="G173" s="27"/>
      <c r="H173" s="27"/>
      <c r="I173" s="44"/>
      <c r="J173" s="27"/>
      <c r="K173" s="27"/>
      <c r="L173" s="27"/>
      <c r="M173" s="27"/>
      <c r="N173" s="27"/>
    </row>
    <row r="174" spans="1:14" s="24" customFormat="1" x14ac:dyDescent="0.2">
      <c r="A174" s="27"/>
      <c r="B174" s="27"/>
      <c r="C174" s="27"/>
      <c r="D174" s="27"/>
      <c r="E174" s="27"/>
      <c r="F174" s="27"/>
      <c r="G174" s="27"/>
      <c r="H174" s="27"/>
      <c r="I174" s="44"/>
      <c r="J174" s="27"/>
      <c r="K174" s="27"/>
      <c r="L174" s="27"/>
      <c r="M174" s="27"/>
      <c r="N174" s="27"/>
    </row>
    <row r="175" spans="1:14" s="24" customFormat="1" x14ac:dyDescent="0.2">
      <c r="A175" s="27"/>
      <c r="B175" s="27"/>
      <c r="C175" s="27"/>
      <c r="D175" s="27"/>
      <c r="E175" s="27"/>
      <c r="F175" s="27"/>
      <c r="G175" s="27"/>
      <c r="H175" s="27"/>
      <c r="I175" s="44"/>
      <c r="J175" s="27"/>
      <c r="K175" s="27"/>
      <c r="L175" s="27"/>
      <c r="M175" s="27"/>
      <c r="N175" s="27"/>
    </row>
    <row r="176" spans="1:14" s="24" customFormat="1" x14ac:dyDescent="0.2">
      <c r="A176" s="27"/>
      <c r="B176" s="27"/>
      <c r="C176" s="27"/>
      <c r="D176" s="27"/>
      <c r="E176" s="27"/>
      <c r="F176" s="27"/>
      <c r="G176" s="27"/>
      <c r="H176" s="27"/>
      <c r="I176" s="44"/>
      <c r="J176" s="27"/>
      <c r="K176" s="27"/>
      <c r="L176" s="27"/>
      <c r="M176" s="27"/>
      <c r="N176" s="27"/>
    </row>
    <row r="177" spans="1:14" s="24" customFormat="1" x14ac:dyDescent="0.2">
      <c r="A177" s="27"/>
      <c r="B177" s="27"/>
      <c r="C177" s="27"/>
      <c r="D177" s="27"/>
      <c r="E177" s="27"/>
      <c r="F177" s="27"/>
      <c r="G177" s="27"/>
      <c r="H177" s="27"/>
      <c r="I177" s="44"/>
      <c r="J177" s="27"/>
      <c r="K177" s="27"/>
      <c r="L177" s="27"/>
      <c r="M177" s="27"/>
      <c r="N177" s="27"/>
    </row>
    <row r="178" spans="1:14" s="24" customFormat="1" x14ac:dyDescent="0.2">
      <c r="A178" s="27"/>
      <c r="B178" s="27"/>
      <c r="C178" s="27"/>
      <c r="D178" s="27"/>
      <c r="E178" s="27"/>
      <c r="F178" s="27"/>
      <c r="G178" s="27"/>
      <c r="H178" s="27"/>
      <c r="I178" s="44"/>
      <c r="J178" s="27"/>
      <c r="K178" s="27"/>
      <c r="L178" s="27"/>
      <c r="M178" s="27"/>
      <c r="N178" s="27"/>
    </row>
    <row r="179" spans="1:14" s="24" customFormat="1" x14ac:dyDescent="0.2">
      <c r="A179" s="27"/>
      <c r="B179" s="27"/>
      <c r="C179" s="27"/>
      <c r="D179" s="27"/>
      <c r="E179" s="27"/>
      <c r="F179" s="27"/>
      <c r="G179" s="27"/>
      <c r="H179" s="27"/>
      <c r="I179" s="44"/>
      <c r="J179" s="27"/>
      <c r="K179" s="27"/>
      <c r="L179" s="27"/>
      <c r="M179" s="27"/>
      <c r="N179" s="27"/>
    </row>
    <row r="180" spans="1:14" s="24" customFormat="1" x14ac:dyDescent="0.2">
      <c r="A180" s="27"/>
      <c r="B180" s="27"/>
      <c r="C180" s="27"/>
      <c r="D180" s="27"/>
      <c r="E180" s="27"/>
      <c r="F180" s="27"/>
      <c r="G180" s="27"/>
      <c r="H180" s="27"/>
      <c r="I180" s="44"/>
      <c r="J180" s="27"/>
      <c r="K180" s="27"/>
      <c r="L180" s="27"/>
      <c r="M180" s="27"/>
      <c r="N180" s="27"/>
    </row>
    <row r="181" spans="1:14" s="24" customFormat="1" x14ac:dyDescent="0.2">
      <c r="A181" s="27"/>
      <c r="B181" s="27"/>
      <c r="C181" s="27"/>
      <c r="D181" s="27"/>
      <c r="E181" s="27"/>
      <c r="F181" s="27"/>
      <c r="G181" s="27"/>
      <c r="H181" s="27"/>
      <c r="I181" s="44"/>
      <c r="J181" s="27"/>
      <c r="K181" s="27"/>
      <c r="L181" s="27"/>
      <c r="M181" s="27"/>
      <c r="N181" s="27"/>
    </row>
    <row r="182" spans="1:14" s="24" customFormat="1" x14ac:dyDescent="0.2">
      <c r="A182" s="27"/>
      <c r="B182" s="27"/>
      <c r="C182" s="27"/>
      <c r="D182" s="27"/>
      <c r="E182" s="27"/>
      <c r="F182" s="27"/>
      <c r="G182" s="27"/>
      <c r="H182" s="27"/>
      <c r="I182" s="44"/>
      <c r="J182" s="27"/>
      <c r="K182" s="27"/>
      <c r="L182" s="27"/>
      <c r="M182" s="27"/>
      <c r="N182" s="27"/>
    </row>
    <row r="183" spans="1:14" s="24" customFormat="1" x14ac:dyDescent="0.2">
      <c r="A183" s="27"/>
      <c r="B183" s="27"/>
      <c r="C183" s="27"/>
      <c r="D183" s="27"/>
      <c r="E183" s="27"/>
      <c r="F183" s="27"/>
      <c r="G183" s="27"/>
      <c r="H183" s="27"/>
      <c r="I183" s="44"/>
      <c r="J183" s="27"/>
      <c r="K183" s="27"/>
      <c r="L183" s="27"/>
      <c r="M183" s="27"/>
      <c r="N183" s="27"/>
    </row>
    <row r="184" spans="1:14" s="24" customFormat="1" x14ac:dyDescent="0.2">
      <c r="A184" s="27"/>
      <c r="B184" s="27"/>
      <c r="C184" s="27"/>
      <c r="D184" s="27"/>
      <c r="E184" s="27"/>
      <c r="F184" s="27"/>
      <c r="G184" s="27"/>
      <c r="H184" s="27"/>
      <c r="I184" s="44"/>
      <c r="J184" s="27"/>
      <c r="K184" s="27"/>
      <c r="L184" s="27"/>
      <c r="M184" s="27"/>
      <c r="N184" s="27"/>
    </row>
    <row r="185" spans="1:14" s="24" customFormat="1" x14ac:dyDescent="0.2">
      <c r="A185" s="27"/>
      <c r="B185" s="27"/>
      <c r="C185" s="27"/>
      <c r="D185" s="27"/>
      <c r="E185" s="27"/>
      <c r="F185" s="27"/>
      <c r="G185" s="27"/>
      <c r="H185" s="27"/>
      <c r="I185" s="44"/>
      <c r="J185" s="27"/>
      <c r="K185" s="27"/>
      <c r="L185" s="27"/>
      <c r="M185" s="27"/>
      <c r="N185" s="27"/>
    </row>
    <row r="186" spans="1:14" s="24" customFormat="1" x14ac:dyDescent="0.2">
      <c r="A186" s="27"/>
      <c r="B186" s="27"/>
      <c r="C186" s="27"/>
      <c r="D186" s="27"/>
      <c r="E186" s="27"/>
      <c r="F186" s="27"/>
      <c r="G186" s="27"/>
      <c r="H186" s="27"/>
      <c r="I186" s="44"/>
      <c r="J186" s="27"/>
      <c r="K186" s="27"/>
      <c r="L186" s="27"/>
      <c r="M186" s="27"/>
      <c r="N186" s="27"/>
    </row>
    <row r="187" spans="1:14" s="24" customFormat="1" x14ac:dyDescent="0.2">
      <c r="A187" s="27"/>
      <c r="B187" s="27"/>
      <c r="C187" s="27"/>
      <c r="D187" s="27"/>
      <c r="E187" s="27"/>
      <c r="F187" s="27"/>
      <c r="G187" s="27"/>
      <c r="H187" s="27"/>
      <c r="I187" s="44"/>
      <c r="J187" s="27"/>
      <c r="K187" s="27"/>
      <c r="L187" s="27"/>
      <c r="M187" s="27"/>
      <c r="N187" s="27"/>
    </row>
    <row r="188" spans="1:14" s="24" customFormat="1" x14ac:dyDescent="0.2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</row>
    <row r="189" spans="1:14" s="24" customFormat="1" x14ac:dyDescent="0.2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</row>
    <row r="190" spans="1:14" s="24" customFormat="1" x14ac:dyDescent="0.2">
      <c r="A190" s="27"/>
      <c r="B190" s="27"/>
      <c r="C190" s="27"/>
      <c r="D190" s="27"/>
      <c r="E190" s="27"/>
      <c r="F190" s="27"/>
      <c r="G190" s="27"/>
      <c r="H190" s="27"/>
      <c r="I190" s="43"/>
      <c r="J190" s="27"/>
      <c r="K190" s="27"/>
      <c r="L190" s="27"/>
      <c r="M190" s="27"/>
      <c r="N190" s="27"/>
    </row>
    <row r="191" spans="1:14" s="24" customFormat="1" x14ac:dyDescent="0.2">
      <c r="A191" s="27"/>
      <c r="B191" s="27"/>
      <c r="C191" s="45"/>
      <c r="D191" s="45"/>
      <c r="E191" s="45"/>
      <c r="F191" s="46"/>
      <c r="G191" s="46"/>
      <c r="H191" s="46"/>
      <c r="I191" s="43"/>
      <c r="J191" s="27"/>
      <c r="K191" s="27"/>
      <c r="L191" s="27"/>
      <c r="M191" s="27"/>
      <c r="N191" s="27"/>
    </row>
    <row r="192" spans="1:14" s="24" customFormat="1" x14ac:dyDescent="0.2">
      <c r="A192" s="27"/>
      <c r="B192" s="27"/>
      <c r="C192" s="27"/>
      <c r="D192" s="27"/>
      <c r="E192" s="27"/>
      <c r="F192" s="27"/>
      <c r="G192" s="27"/>
      <c r="H192" s="47"/>
      <c r="I192" s="27"/>
      <c r="J192" s="27"/>
      <c r="K192" s="27"/>
      <c r="L192" s="27"/>
      <c r="M192" s="27"/>
      <c r="N192" s="27"/>
    </row>
    <row r="193" spans="1:14" s="24" customFormat="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</row>
  </sheetData>
  <mergeCells count="3">
    <mergeCell ref="C6:E6"/>
    <mergeCell ref="F6:H6"/>
    <mergeCell ref="B6:B7"/>
  </mergeCells>
  <printOptions horizontalCentered="1" verticalCentered="1"/>
  <pageMargins left="0.39370078740157483" right="0.39370078740157483" top="0.19685039370078741" bottom="0" header="0.33" footer="0.51181102362204722"/>
  <pageSetup orientation="landscape" r:id="rId1"/>
  <headerFooter alignWithMargins="0"/>
  <ignoredErrors>
    <ignoredError sqref="F52:J53 F51:G51 I51:J51 F55:J67 F54:H54 J5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print="0" autoLine="0" autoPict="0">
                <anchor moveWithCells="1">
                  <from>
                    <xdr:col>10</xdr:col>
                    <xdr:colOff>57150</xdr:colOff>
                    <xdr:row>8</xdr:row>
                    <xdr:rowOff>133350</xdr:rowOff>
                  </from>
                  <to>
                    <xdr:col>11</xdr:col>
                    <xdr:colOff>581025</xdr:colOff>
                    <xdr:row>15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cf983-2136-4c42-9108-b73acbb23e9e">
      <Terms xmlns="http://schemas.microsoft.com/office/infopath/2007/PartnerControls"/>
    </lcf76f155ced4ddcb4097134ff3c332f>
    <TaxCatchAll xmlns="ce50f6f7-abf6-49b9-b4c9-2ea63774b93b" xsi:nil="true"/>
    <dataehora xmlns="f4bcf983-2136-4c42-9108-b73acbb23e9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CEC10BA3312242ABCD6405145D2BB0" ma:contentTypeVersion="16" ma:contentTypeDescription="Crie um novo documento." ma:contentTypeScope="" ma:versionID="8cbda32dbbe5d093c80e5430c66b3de1">
  <xsd:schema xmlns:xsd="http://www.w3.org/2001/XMLSchema" xmlns:xs="http://www.w3.org/2001/XMLSchema" xmlns:p="http://schemas.microsoft.com/office/2006/metadata/properties" xmlns:ns2="f4bcf983-2136-4c42-9108-b73acbb23e9e" xmlns:ns3="ce50f6f7-abf6-49b9-b4c9-2ea63774b93b" targetNamespace="http://schemas.microsoft.com/office/2006/metadata/properties" ma:root="true" ma:fieldsID="658c0eb0541b7f04afd2b36939a8dd5f" ns2:_="" ns3:_="">
    <xsd:import namespace="f4bcf983-2136-4c42-9108-b73acbb23e9e"/>
    <xsd:import namespace="ce50f6f7-abf6-49b9-b4c9-2ea63774b9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dataehora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cf983-2136-4c42-9108-b73acbb23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b6e29-5829-4521-b9b7-6aeb3aaae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aehora" ma:index="20" nillable="true" ma:displayName="data e hora" ma:format="DateTime" ma:internalName="dataehora">
      <xsd:simpleType>
        <xsd:restriction base="dms:DateTim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0f6f7-abf6-49b9-b4c9-2ea63774b9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4a6a2a-6a58-40ec-b29b-10468b44da97}" ma:internalName="TaxCatchAll" ma:showField="CatchAllData" ma:web="ce50f6f7-abf6-49b9-b4c9-2ea63774b9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189A0A-FC77-4E83-A06B-5A9422ACF3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C33EE2-9D73-41AD-9F2D-144EFFD8432E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ce50f6f7-abf6-49b9-b4c9-2ea63774b93b"/>
    <ds:schemaRef ds:uri="f4bcf983-2136-4c42-9108-b73acbb23e9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95B8A05-2BE6-4985-9D99-5F588FE961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cf983-2136-4c42-9108-b73acbb23e9e"/>
    <ds:schemaRef ds:uri="ce50f6f7-abf6-49b9-b4c9-2ea63774b9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BD_Unidades</vt:lpstr>
      <vt:lpstr>SBPE total</vt:lpstr>
      <vt:lpstr>BD_Unidades!Area_de_impressao</vt:lpstr>
      <vt:lpstr>'SBPE total'!Area_de_impressao</vt:lpstr>
      <vt:lpstr>'SBPE total'!Titulos_de_impressao</vt:lpstr>
    </vt:vector>
  </TitlesOfParts>
  <Company>Abecip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Inteligência de Mercado - Abecip</dc:creator>
  <cp:lastModifiedBy>Leonardo Rangel - Abecip</cp:lastModifiedBy>
  <cp:lastPrinted>2018-03-06T19:06:46Z</cp:lastPrinted>
  <dcterms:created xsi:type="dcterms:W3CDTF">2009-11-12T18:51:53Z</dcterms:created>
  <dcterms:modified xsi:type="dcterms:W3CDTF">2026-04-28T11:16:34Z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0x01010003CEC10BA3312242ABCD6405145D2BB0</vt:lpwstr>
  </property>
  <property fmtid="{D5CDD505-2E9C-101B-9397-08002B2CF9AE}" pid="3" name="Order">
    <vt:r8>1485000</vt:r8>
  </property>
  <property fmtid="{D5CDD505-2E9C-101B-9397-08002B2CF9AE}" pid="4" name="MediaServiceImageTags">
    <vt:lpwstr/>
  </property>
</Properties>
</file>