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Inteligência de Mercado\DADOS ECONÔMICOS\SITE\Ok\"/>
    </mc:Choice>
  </mc:AlternateContent>
  <xr:revisionPtr revIDLastSave="0" documentId="13_ncr:1_{014B92C9-82EF-4162-994B-58DA059768D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total'!$73:$76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E15" i="1" s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7" i="1" l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<sst xmlns="http://schemas.openxmlformats.org/spreadsheetml/2006/main" count="29" uniqueCount="17">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</sst>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8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11881</c:v>
                </c:pt>
                <c:pt idx="1">
                  <c:v>12073</c:v>
                </c:pt>
                <c:pt idx="2">
                  <c:v>16233</c:v>
                </c:pt>
                <c:pt idx="3">
                  <c:v>18857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29434</c:v>
                </c:pt>
                <c:pt idx="1">
                  <c:v>24982</c:v>
                </c:pt>
                <c:pt idx="2">
                  <c:v>41215</c:v>
                </c:pt>
                <c:pt idx="3">
                  <c:v>22693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2346.3776789999997</c:v>
                </c:pt>
                <c:pt idx="1">
                  <c:v>2352.9747509999997</c:v>
                </c:pt>
                <c:pt idx="2">
                  <c:v>3037.0788190000003</c:v>
                </c:pt>
                <c:pt idx="3">
                  <c:v>3683.6838609999995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Jan-23</c:v>
                </c:pt>
                <c:pt idx="1">
                  <c:v>Fev-23</c:v>
                </c:pt>
                <c:pt idx="2">
                  <c:v>Mar-23</c:v>
                </c:pt>
                <c:pt idx="3">
                  <c:v>Abr-23</c:v>
                </c:pt>
                <c:pt idx="4">
                  <c:v>Mai-23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Set-23</c:v>
                </c:pt>
                <c:pt idx="9">
                  <c:v>Out-23</c:v>
                </c:pt>
                <c:pt idx="10">
                  <c:v>Nov-23</c:v>
                </c:pt>
                <c:pt idx="11">
                  <c:v>Dez-23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9533.601666999999</c:v>
                </c:pt>
                <c:pt idx="1">
                  <c:v>8125.9998949999999</c:v>
                </c:pt>
                <c:pt idx="2">
                  <c:v>14396.544515</c:v>
                </c:pt>
                <c:pt idx="3">
                  <c:v>7709.6275529999994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2" noThreeD="1" sel="22" val="1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552450</xdr:colOff>
      <xdr:row>3</xdr:row>
      <xdr:rowOff>7360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276"/>
  <sheetViews>
    <sheetView showGridLines="0" zoomScale="110" zoomScaleNormal="110" workbookViewId="0">
      <pane xSplit="1" ySplit="5" topLeftCell="B251" activePane="bottomRight" state="frozen"/>
      <selection activeCell="G16" sqref="G16"/>
      <selection pane="topRight" activeCell="G16" sqref="G16"/>
      <selection pane="bottomLeft" activeCell="G16" sqref="G16"/>
      <selection pane="bottomRight" activeCell="J261" sqref="J261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0" t="s">
        <v>11</v>
      </c>
      <c r="C1" s="70"/>
      <c r="D1" s="70"/>
      <c r="E1" s="70"/>
      <c r="F1" s="70"/>
      <c r="G1" s="70"/>
    </row>
    <row r="2" spans="1:7" x14ac:dyDescent="0.2">
      <c r="B2" s="71" t="s">
        <v>0</v>
      </c>
      <c r="C2" s="71"/>
      <c r="D2" s="71"/>
      <c r="E2" s="71"/>
      <c r="F2" s="71"/>
      <c r="G2" s="71"/>
    </row>
    <row r="3" spans="1:7" x14ac:dyDescent="0.2">
      <c r="B3" s="17"/>
      <c r="C3" s="17"/>
      <c r="D3" s="17"/>
      <c r="E3" s="17"/>
      <c r="F3" s="17"/>
      <c r="G3" s="17"/>
    </row>
    <row r="4" spans="1:7" x14ac:dyDescent="0.2">
      <c r="A4" s="72" t="s">
        <v>3</v>
      </c>
      <c r="B4" s="67" t="s">
        <v>1</v>
      </c>
      <c r="C4" s="67"/>
      <c r="D4" s="68"/>
      <c r="E4" s="69" t="s">
        <v>2</v>
      </c>
      <c r="F4" s="67"/>
      <c r="G4" s="68"/>
    </row>
    <row r="5" spans="1:7" x14ac:dyDescent="0.2">
      <c r="A5" s="72"/>
      <c r="B5" s="55" t="s">
        <v>4</v>
      </c>
      <c r="C5" s="56" t="s">
        <v>5</v>
      </c>
      <c r="D5" s="56" t="s">
        <v>6</v>
      </c>
      <c r="E5" s="56" t="s">
        <v>4</v>
      </c>
      <c r="F5" s="56" t="s">
        <v>5</v>
      </c>
      <c r="G5" s="56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6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6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6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6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6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6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6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6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6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6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6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6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6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6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6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6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6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6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6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6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6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6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6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6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6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6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6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6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6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6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6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6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6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6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6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6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6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6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6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6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6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6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6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6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6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6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6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6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6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6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6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6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6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6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6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6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6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6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6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6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6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6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6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6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6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6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6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6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4"/>
      <c r="K167" s="24"/>
      <c r="L167" s="24"/>
    </row>
    <row r="168" spans="1:12" x14ac:dyDescent="0.2">
      <c r="A168" s="1">
        <v>42186</v>
      </c>
      <c r="B168" s="16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6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6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6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6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6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6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6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6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6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6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6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6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6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6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6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6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6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6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6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6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6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6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6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6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6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6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6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6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6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6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6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6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6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6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6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6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6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6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6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6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6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6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6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6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6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6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6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6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6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6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6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6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6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6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6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6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6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6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6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6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6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6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6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6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6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6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6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6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6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6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6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6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6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6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6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6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6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6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6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6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6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6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6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6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6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6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6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6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6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6">
        <v>11881</v>
      </c>
      <c r="C258" s="5">
        <v>29434</v>
      </c>
      <c r="D258" s="6">
        <v>41315</v>
      </c>
      <c r="E258" s="7">
        <v>2346.3776789999997</v>
      </c>
      <c r="F258" s="7">
        <v>9533.601666999999</v>
      </c>
      <c r="G258" s="7">
        <v>11879.979345999998</v>
      </c>
    </row>
    <row r="259" spans="1:7" x14ac:dyDescent="0.2">
      <c r="A259" s="1">
        <v>44958</v>
      </c>
      <c r="B259" s="16">
        <v>12073</v>
      </c>
      <c r="C259" s="5">
        <v>24982</v>
      </c>
      <c r="D259" s="6">
        <v>37055</v>
      </c>
      <c r="E259" s="7">
        <v>2352.9747509999997</v>
      </c>
      <c r="F259" s="7">
        <v>8125.9998949999999</v>
      </c>
      <c r="G259" s="7">
        <v>10478.974645999999</v>
      </c>
    </row>
    <row r="260" spans="1:7" x14ac:dyDescent="0.2">
      <c r="A260" s="1">
        <v>44986</v>
      </c>
      <c r="B260" s="16">
        <v>16233</v>
      </c>
      <c r="C260" s="5">
        <v>41215</v>
      </c>
      <c r="D260" s="6">
        <v>57448</v>
      </c>
      <c r="E260" s="7">
        <v>3037.0788190000003</v>
      </c>
      <c r="F260" s="7">
        <v>14396.544515</v>
      </c>
      <c r="G260" s="7">
        <v>17433.623334</v>
      </c>
    </row>
    <row r="261" spans="1:7" x14ac:dyDescent="0.2">
      <c r="A261" s="1">
        <v>45017</v>
      </c>
      <c r="B261" s="16">
        <v>18857</v>
      </c>
      <c r="C261" s="5">
        <v>22693</v>
      </c>
      <c r="D261" s="6">
        <v>41550</v>
      </c>
      <c r="E261" s="7">
        <v>3683.6838609999995</v>
      </c>
      <c r="F261" s="7">
        <v>7709.6275529999994</v>
      </c>
      <c r="G261" s="7">
        <v>11393.311414</v>
      </c>
    </row>
    <row r="262" spans="1:7" x14ac:dyDescent="0.2">
      <c r="A262" s="1">
        <v>45047</v>
      </c>
      <c r="B262" s="16"/>
      <c r="C262" s="5"/>
      <c r="D262" s="6"/>
      <c r="E262" s="7"/>
      <c r="F262" s="7"/>
      <c r="G262" s="7"/>
    </row>
    <row r="263" spans="1:7" x14ac:dyDescent="0.2">
      <c r="A263" s="1">
        <v>45078</v>
      </c>
      <c r="B263" s="16"/>
      <c r="C263" s="5"/>
      <c r="D263" s="6"/>
      <c r="E263" s="7"/>
      <c r="F263" s="7"/>
      <c r="G263" s="7"/>
    </row>
    <row r="264" spans="1:7" x14ac:dyDescent="0.2">
      <c r="A264" s="1">
        <v>45108</v>
      </c>
      <c r="B264" s="16"/>
      <c r="C264" s="5"/>
      <c r="D264" s="6"/>
      <c r="E264" s="7"/>
      <c r="F264" s="7"/>
      <c r="G264" s="7"/>
    </row>
    <row r="265" spans="1:7" x14ac:dyDescent="0.2">
      <c r="A265" s="1">
        <v>45139</v>
      </c>
      <c r="B265" s="16"/>
      <c r="C265" s="5"/>
      <c r="D265" s="6"/>
      <c r="E265" s="7"/>
      <c r="F265" s="7"/>
      <c r="G265" s="7"/>
    </row>
    <row r="266" spans="1:7" x14ac:dyDescent="0.2">
      <c r="A266" s="1">
        <v>45170</v>
      </c>
      <c r="B266" s="16"/>
      <c r="C266" s="5"/>
      <c r="D266" s="6"/>
      <c r="E266" s="7"/>
      <c r="F266" s="7"/>
      <c r="G266" s="7"/>
    </row>
    <row r="267" spans="1:7" x14ac:dyDescent="0.2">
      <c r="A267" s="1">
        <v>45200</v>
      </c>
      <c r="B267" s="16"/>
      <c r="C267" s="5"/>
      <c r="D267" s="6"/>
      <c r="E267" s="7"/>
      <c r="F267" s="7"/>
      <c r="G267" s="7"/>
    </row>
    <row r="268" spans="1:7" x14ac:dyDescent="0.2">
      <c r="A268" s="1">
        <v>45231</v>
      </c>
      <c r="B268" s="16"/>
      <c r="C268" s="5"/>
      <c r="D268" s="6"/>
      <c r="E268" s="7"/>
      <c r="F268" s="7"/>
      <c r="G268" s="7"/>
    </row>
    <row r="269" spans="1:7" x14ac:dyDescent="0.2">
      <c r="A269" s="1">
        <v>45261</v>
      </c>
      <c r="B269" s="16"/>
      <c r="C269" s="5"/>
      <c r="D269" s="6"/>
      <c r="E269" s="7"/>
      <c r="F269" s="7"/>
      <c r="G269" s="7"/>
    </row>
    <row r="270" spans="1:7" x14ac:dyDescent="0.2">
      <c r="A270" s="1"/>
      <c r="B270" s="16"/>
      <c r="C270" s="5"/>
      <c r="D270" s="6"/>
      <c r="E270" s="7"/>
      <c r="F270" s="7"/>
      <c r="G270" s="7"/>
    </row>
    <row r="271" spans="1:7" ht="2.25" customHeight="1" x14ac:dyDescent="0.2">
      <c r="A271" s="20"/>
      <c r="B271" s="21"/>
      <c r="C271" s="21"/>
      <c r="D271" s="22"/>
      <c r="E271" s="23"/>
      <c r="F271" s="23"/>
      <c r="G271" s="23"/>
    </row>
    <row r="272" spans="1:7" x14ac:dyDescent="0.2">
      <c r="A272" s="8" t="s">
        <v>12</v>
      </c>
      <c r="B272" s="9"/>
      <c r="C272" s="9"/>
      <c r="D272" s="10"/>
      <c r="E272" s="11"/>
      <c r="F272" s="11"/>
      <c r="G272" s="11"/>
    </row>
    <row r="273" spans="1:7" x14ac:dyDescent="0.2">
      <c r="A273" s="12" t="s">
        <v>7</v>
      </c>
      <c r="B273" s="13"/>
      <c r="C273" s="13"/>
      <c r="D273" s="13"/>
      <c r="E273" s="13"/>
      <c r="F273" s="13"/>
      <c r="G273" s="13"/>
    </row>
    <row r="274" spans="1:7" x14ac:dyDescent="0.2">
      <c r="A274" s="18"/>
      <c r="B274" s="13"/>
      <c r="C274" s="13"/>
      <c r="D274" s="14"/>
      <c r="E274" s="13"/>
      <c r="F274" s="13"/>
      <c r="G274" s="7"/>
    </row>
    <row r="275" spans="1:7" x14ac:dyDescent="0.2">
      <c r="A275" s="18"/>
      <c r="B275" s="16"/>
      <c r="C275" s="5"/>
      <c r="D275" s="5"/>
      <c r="E275" s="7"/>
      <c r="F275" s="7"/>
      <c r="G275" s="7"/>
    </row>
    <row r="276" spans="1:7" x14ac:dyDescent="0.2">
      <c r="D276" s="19"/>
      <c r="G276" s="19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1"/>
  <sheetViews>
    <sheetView showGridLines="0" tabSelected="1" zoomScale="110" zoomScaleNormal="110" zoomScaleSheetLayoutView="100" workbookViewId="0">
      <selection activeCell="K19" sqref="K19"/>
    </sheetView>
  </sheetViews>
  <sheetFormatPr defaultColWidth="9.140625" defaultRowHeight="12.75" x14ac:dyDescent="0.2"/>
  <cols>
    <col min="1" max="1" width="1" style="26" customWidth="1"/>
    <col min="2" max="2" width="11.42578125" style="26" customWidth="1"/>
    <col min="3" max="3" width="11.7109375" style="26" customWidth="1"/>
    <col min="4" max="4" width="10.5703125" style="26" customWidth="1"/>
    <col min="5" max="5" width="9.28515625" style="26" customWidth="1"/>
    <col min="6" max="7" width="11.5703125" style="26" customWidth="1"/>
    <col min="8" max="8" width="10.28515625" style="26" customWidth="1"/>
    <col min="9" max="9" width="10.42578125" style="26" customWidth="1"/>
    <col min="10" max="11" width="10.5703125" style="28" customWidth="1"/>
    <col min="12" max="12" width="12.7109375" style="28" customWidth="1"/>
    <col min="13" max="13" width="9.28515625" style="28" customWidth="1"/>
    <col min="14" max="14" width="10.28515625" style="28" customWidth="1"/>
    <col min="15" max="15" width="11.28515625" style="25" bestFit="1" customWidth="1"/>
    <col min="16" max="16" width="11" style="25" customWidth="1"/>
    <col min="17" max="17" width="12" style="25" customWidth="1"/>
    <col min="18" max="18" width="11.85546875" style="15" customWidth="1"/>
    <col min="19" max="19" width="1.28515625" style="15" customWidth="1"/>
    <col min="20" max="20" width="9.140625" style="15"/>
    <col min="21" max="21" width="12.5703125" style="15" customWidth="1"/>
    <col min="22" max="22" width="10.7109375" style="15" customWidth="1"/>
    <col min="23" max="23" width="11.42578125" style="15" customWidth="1"/>
    <col min="24" max="16384" width="9.140625" style="15"/>
  </cols>
  <sheetData>
    <row r="1" spans="2:12" ht="18" customHeight="1" x14ac:dyDescent="0.2">
      <c r="C1" s="27" t="s">
        <v>15</v>
      </c>
      <c r="L1" s="29">
        <v>22</v>
      </c>
    </row>
    <row r="2" spans="2:12" x14ac:dyDescent="0.2">
      <c r="C2" s="27" t="s">
        <v>8</v>
      </c>
      <c r="D2" s="30"/>
      <c r="E2" s="30"/>
      <c r="F2" s="30"/>
      <c r="G2" s="30"/>
      <c r="H2" s="30"/>
      <c r="I2" s="30"/>
      <c r="L2" s="29">
        <f>L1+2001</f>
        <v>2023</v>
      </c>
    </row>
    <row r="3" spans="2:12" x14ac:dyDescent="0.2">
      <c r="C3" s="27" t="s">
        <v>16</v>
      </c>
      <c r="D3" s="30"/>
      <c r="E3" s="30"/>
      <c r="F3" s="30"/>
      <c r="G3" s="30"/>
      <c r="H3" s="30"/>
      <c r="I3" s="30"/>
      <c r="L3" s="26"/>
    </row>
    <row r="4" spans="2:12" x14ac:dyDescent="0.2">
      <c r="C4" s="27" t="str">
        <f>CONCATENATE("PERÍODO:" &amp; " " &amp; L2)</f>
        <v>PERÍODO: 2023</v>
      </c>
      <c r="L4" s="26"/>
    </row>
    <row r="6" spans="2:12" x14ac:dyDescent="0.2">
      <c r="B6" s="76" t="s">
        <v>3</v>
      </c>
      <c r="C6" s="73" t="s">
        <v>1</v>
      </c>
      <c r="D6" s="74"/>
      <c r="E6" s="75"/>
      <c r="F6" s="73" t="s">
        <v>2</v>
      </c>
      <c r="G6" s="74"/>
      <c r="H6" s="75"/>
    </row>
    <row r="7" spans="2:12" x14ac:dyDescent="0.2">
      <c r="B7" s="77"/>
      <c r="C7" s="52" t="s">
        <v>4</v>
      </c>
      <c r="D7" s="52" t="s">
        <v>5</v>
      </c>
      <c r="E7" s="52" t="s">
        <v>6</v>
      </c>
      <c r="F7" s="52" t="s">
        <v>4</v>
      </c>
      <c r="G7" s="52" t="s">
        <v>5</v>
      </c>
      <c r="H7" s="52" t="s">
        <v>6</v>
      </c>
    </row>
    <row r="8" spans="2:12" x14ac:dyDescent="0.2">
      <c r="B8" s="13" t="str">
        <f>CONCATENATE("Jan","-",MID(TEXT($L$2,0),3,2))</f>
        <v>Jan-23</v>
      </c>
      <c r="C8" s="31">
        <f>IF($G51&lt;$I$52,"",IF($G51&gt;$I$54,"",VLOOKUP($G51,BD_Unidades!$A$6:$G$272,2)))</f>
        <v>11881</v>
      </c>
      <c r="D8" s="32">
        <f>IF($G51&lt;$I$52,"",IF($G51&gt;$I$54,"",VLOOKUP($G51,BD_Unidades!$A$6:$G$272,3)))</f>
        <v>29434</v>
      </c>
      <c r="E8" s="32">
        <f t="shared" ref="E8:E13" si="0">C8+D8</f>
        <v>41315</v>
      </c>
      <c r="F8" s="31">
        <f>IF($G51&lt;$I$52,"",IF($G51&gt;$I$54,"",VLOOKUP($G51,BD_Unidades!$A$6:$G$272,5)))</f>
        <v>2346.3776789999997</v>
      </c>
      <c r="G8" s="32">
        <f>IF($G51&lt;$I$52,"",IF($G51&gt;$I$54,"",VLOOKUP($G51,BD_Unidades!$A$6:$G$272,6)))</f>
        <v>9533.601666999999</v>
      </c>
      <c r="H8" s="32">
        <f t="shared" ref="H8:H13" si="1">F8+G8</f>
        <v>11879.979345999998</v>
      </c>
    </row>
    <row r="9" spans="2:12" x14ac:dyDescent="0.2">
      <c r="B9" s="13" t="str">
        <f>CONCATENATE("Fev","-",MID(TEXT($L$2,0),3,2))</f>
        <v>Fev-23</v>
      </c>
      <c r="C9" s="31">
        <f>IF($G52&lt;$I$52,"",IF($G52&gt;$I$54,"",VLOOKUP($G52,BD_Unidades!$A$6:$G$272,2)))</f>
        <v>12073</v>
      </c>
      <c r="D9" s="32">
        <f>IF($G52&lt;$I$52,"",IF($G52&gt;$I$54,"",VLOOKUP($G52,BD_Unidades!$A$6:$G$272,3)))</f>
        <v>24982</v>
      </c>
      <c r="E9" s="32">
        <f t="shared" si="0"/>
        <v>37055</v>
      </c>
      <c r="F9" s="31">
        <f>IF($G52&lt;$I$52,"",IF($G52&gt;$I$54,"",VLOOKUP($G52,BD_Unidades!$A$6:$G$272,5)))</f>
        <v>2352.9747509999997</v>
      </c>
      <c r="G9" s="32">
        <f>IF($G52&lt;$I$52,"",IF($G52&gt;$I$54,"",VLOOKUP($G52,BD_Unidades!$A$6:$G$272,6)))</f>
        <v>8125.9998949999999</v>
      </c>
      <c r="H9" s="32">
        <f t="shared" si="1"/>
        <v>10478.974645999999</v>
      </c>
    </row>
    <row r="10" spans="2:12" x14ac:dyDescent="0.2">
      <c r="B10" s="13" t="str">
        <f>CONCATENATE("Mar","-",MID(TEXT($L$2,0),3,2))</f>
        <v>Mar-23</v>
      </c>
      <c r="C10" s="31">
        <f>IF($G53&lt;$I$52,"",IF($G53&gt;$I$54,"",VLOOKUP($G53,BD_Unidades!$A$6:$G$272,2)))</f>
        <v>16233</v>
      </c>
      <c r="D10" s="32">
        <f>IF($G53&lt;$I$52,"",IF($G53&gt;$I$54,"",VLOOKUP($G53,BD_Unidades!$A$6:$G$272,3)))</f>
        <v>41215</v>
      </c>
      <c r="E10" s="32">
        <f t="shared" si="0"/>
        <v>57448</v>
      </c>
      <c r="F10" s="31">
        <f>IF($G53&lt;$I$52,"",IF($G53&gt;$I$54,"",VLOOKUP($G53,BD_Unidades!$A$6:$G$272,5)))</f>
        <v>3037.0788190000003</v>
      </c>
      <c r="G10" s="32">
        <f>IF($G53&lt;$I$52,"",IF($G53&gt;$I$54,"",VLOOKUP($G53,BD_Unidades!$A$6:$G$272,6)))</f>
        <v>14396.544515</v>
      </c>
      <c r="H10" s="32">
        <f t="shared" si="1"/>
        <v>17433.623334</v>
      </c>
    </row>
    <row r="11" spans="2:12" x14ac:dyDescent="0.2">
      <c r="B11" s="13" t="str">
        <f>CONCATENATE("Abr","-",MID(TEXT($L$2,0),3,2))</f>
        <v>Abr-23</v>
      </c>
      <c r="C11" s="31">
        <f>IF($G54&lt;$I$52,"",IF($G54&gt;$I$54,"",VLOOKUP($G54,BD_Unidades!$A$6:$G$272,2)))</f>
        <v>18857</v>
      </c>
      <c r="D11" s="32">
        <f>IF($G54&lt;$I$52,"",IF($G54&gt;$I$54,"",VLOOKUP($G54,BD_Unidades!$A$6:$G$272,3)))</f>
        <v>22693</v>
      </c>
      <c r="E11" s="32">
        <f t="shared" si="0"/>
        <v>41550</v>
      </c>
      <c r="F11" s="31">
        <f>IF($G54&lt;$I$52,"",IF($G54&gt;$I$54,"",VLOOKUP($G54,BD_Unidades!$A$6:$G$272,5)))</f>
        <v>3683.6838609999995</v>
      </c>
      <c r="G11" s="32">
        <f>IF($G54&lt;$I$52,"",IF($G54&gt;$I$54,"",VLOOKUP($G54,BD_Unidades!$A$6:$G$272,6)))</f>
        <v>7709.6275529999994</v>
      </c>
      <c r="H11" s="32">
        <f t="shared" si="1"/>
        <v>11393.311414</v>
      </c>
    </row>
    <row r="12" spans="2:12" x14ac:dyDescent="0.2">
      <c r="B12" s="13" t="str">
        <f>CONCATENATE("Mai","-",MID(TEXT($L$2,0),3,2))</f>
        <v>Mai-23</v>
      </c>
      <c r="C12" s="31">
        <f>IF($G55&lt;$I$52,"",IF($G55&gt;$I$54,"",VLOOKUP($G55,BD_Unidades!$A$6:$G$272,2)))</f>
        <v>0</v>
      </c>
      <c r="D12" s="32">
        <f>IF($G55&lt;$I$52,"",IF($G55&gt;$I$54,"",VLOOKUP($G55,BD_Unidades!$A$6:$G$272,3)))</f>
        <v>0</v>
      </c>
      <c r="E12" s="32">
        <f t="shared" si="0"/>
        <v>0</v>
      </c>
      <c r="F12" s="31">
        <f>IF($G55&lt;$I$52,"",IF($G55&gt;$I$54,"",VLOOKUP($G55,BD_Unidades!$A$6:$G$272,5)))</f>
        <v>0</v>
      </c>
      <c r="G12" s="32">
        <f>IF($G55&lt;$I$52,"",IF($G55&gt;$I$54,"",VLOOKUP($G55,BD_Unidades!$A$6:$G$272,6)))</f>
        <v>0</v>
      </c>
      <c r="H12" s="32">
        <f t="shared" si="1"/>
        <v>0</v>
      </c>
    </row>
    <row r="13" spans="2:12" x14ac:dyDescent="0.2">
      <c r="B13" s="13" t="str">
        <f>CONCATENATE("Jun","-",MID(TEXT($L$2,0),3,2))</f>
        <v>Jun-23</v>
      </c>
      <c r="C13" s="31">
        <f>IF($G56&lt;$I$52,"",IF($G56&gt;$I$54,"",VLOOKUP($G56,BD_Unidades!$A$6:$G$272,2)))</f>
        <v>0</v>
      </c>
      <c r="D13" s="32">
        <f>IF($G56&lt;$I$52,"",IF($G56&gt;$I$54,"",VLOOKUP($G56,BD_Unidades!$A$6:$G$272,3)))</f>
        <v>0</v>
      </c>
      <c r="E13" s="32">
        <f t="shared" si="0"/>
        <v>0</v>
      </c>
      <c r="F13" s="31">
        <f>IF($G56&lt;$I$52,"",IF($G56&gt;$I$54,"",VLOOKUP($G56,BD_Unidades!$A$6:$G$272,5)))</f>
        <v>0</v>
      </c>
      <c r="G13" s="32">
        <f>IF($G56&lt;$I$52,"",IF($G56&gt;$I$54,"",VLOOKUP($G56,BD_Unidades!$A$6:$G$272,6)))</f>
        <v>0</v>
      </c>
      <c r="H13" s="32">
        <f t="shared" si="1"/>
        <v>0</v>
      </c>
    </row>
    <row r="14" spans="2:12" x14ac:dyDescent="0.2">
      <c r="B14" s="13" t="str">
        <f>CONCATENATE("Jul","-",MID(TEXT($L$2,0),3,2))</f>
        <v>Jul-23</v>
      </c>
      <c r="C14" s="31">
        <f>IF($G57&lt;$I$52,"",IF($G57&gt;$I$54,"",VLOOKUP($G57,BD_Unidades!$A$6:$G$272,2)))</f>
        <v>0</v>
      </c>
      <c r="D14" s="32">
        <f>IF($G57&lt;$I$52,"",IF($G57&gt;$I$54,"",VLOOKUP($G57,BD_Unidades!$A$6:$G$272,3)))</f>
        <v>0</v>
      </c>
      <c r="E14" s="32">
        <f t="shared" ref="E14:E19" si="2">C14+D14</f>
        <v>0</v>
      </c>
      <c r="F14" s="31">
        <f>IF($G57&lt;$I$52,"",IF($G57&gt;$I$54,"",VLOOKUP($G57,BD_Unidades!$A$6:$G$272,5)))</f>
        <v>0</v>
      </c>
      <c r="G14" s="32">
        <f>IF($G57&lt;$I$52,"",IF($G57&gt;$I$54,"",VLOOKUP($G57,BD_Unidades!$A$6:$G$272,6)))</f>
        <v>0</v>
      </c>
      <c r="H14" s="32">
        <f t="shared" ref="H14:H19" si="3">F14+G14</f>
        <v>0</v>
      </c>
    </row>
    <row r="15" spans="2:12" x14ac:dyDescent="0.2">
      <c r="B15" s="13" t="str">
        <f>CONCATENATE("Ago","-",MID(TEXT($L$2,0),3,2))</f>
        <v>Ago-23</v>
      </c>
      <c r="C15" s="31">
        <f>IF($G58&lt;$I$52,"",IF($G58&gt;$I$54,"",VLOOKUP($G58,BD_Unidades!$A$6:$G$272,2)))</f>
        <v>0</v>
      </c>
      <c r="D15" s="32">
        <f>IF($G58&lt;$I$52,"",IF($G58&gt;$I$54,"",VLOOKUP($G58,BD_Unidades!$A$6:$G$272,3)))</f>
        <v>0</v>
      </c>
      <c r="E15" s="32">
        <f t="shared" si="2"/>
        <v>0</v>
      </c>
      <c r="F15" s="31">
        <f>IF($G58&lt;$I$52,"",IF($G58&gt;$I$54,"",VLOOKUP($G58,BD_Unidades!$A$6:$G$272,5)))</f>
        <v>0</v>
      </c>
      <c r="G15" s="32">
        <f>IF($G58&lt;$I$52,"",IF($G58&gt;$I$54,"",VLOOKUP($G58,BD_Unidades!$A$6:$G$272,6)))</f>
        <v>0</v>
      </c>
      <c r="H15" s="32">
        <f t="shared" si="3"/>
        <v>0</v>
      </c>
    </row>
    <row r="16" spans="2:12" x14ac:dyDescent="0.2">
      <c r="B16" s="13" t="str">
        <f>CONCATENATE("Set","-",MID(TEXT($L$2,0),3,2))</f>
        <v>Set-23</v>
      </c>
      <c r="C16" s="31">
        <f>IF($G59&lt;$I$52,"",IF($G59&gt;$I$54,"",VLOOKUP($G59,BD_Unidades!$A$6:$G$272,2)))</f>
        <v>0</v>
      </c>
      <c r="D16" s="32">
        <f>IF($G59&lt;$I$52,"",IF($G59&gt;$I$54,"",VLOOKUP($G59,BD_Unidades!$A$6:$G$272,3)))</f>
        <v>0</v>
      </c>
      <c r="E16" s="32">
        <f t="shared" si="2"/>
        <v>0</v>
      </c>
      <c r="F16" s="31">
        <f>IF($G59&lt;$I$52,"",IF($G59&gt;$I$54,"",VLOOKUP($G59,BD_Unidades!$A$6:$G$272,5)))</f>
        <v>0</v>
      </c>
      <c r="G16" s="32">
        <f>IF($G59&lt;$I$52,"",IF($G59&gt;$I$54,"",VLOOKUP($G59,BD_Unidades!$A$6:$G$272,6)))</f>
        <v>0</v>
      </c>
      <c r="H16" s="32">
        <f t="shared" si="3"/>
        <v>0</v>
      </c>
    </row>
    <row r="17" spans="2:11" x14ac:dyDescent="0.2">
      <c r="B17" s="13" t="str">
        <f>CONCATENATE("Out","-",MID(TEXT($L$2,0),3,2))</f>
        <v>Out-23</v>
      </c>
      <c r="C17" s="31">
        <f>IF($G60&lt;$I$52,"",IF($G60&gt;$I$54,"",VLOOKUP($G60,BD_Unidades!$A$6:$G$272,2)))</f>
        <v>0</v>
      </c>
      <c r="D17" s="32">
        <f>IF($G60&lt;$I$52,"",IF($G60&gt;$I$54,"",VLOOKUP($G60,BD_Unidades!$A$6:$G$272,3)))</f>
        <v>0</v>
      </c>
      <c r="E17" s="32">
        <f t="shared" si="2"/>
        <v>0</v>
      </c>
      <c r="F17" s="31">
        <f>IF($G60&lt;$I$52,"",IF($G60&gt;$I$54,"",VLOOKUP($G60,BD_Unidades!$A$6:$G$272,5)))</f>
        <v>0</v>
      </c>
      <c r="G17" s="32">
        <f>IF($G60&lt;$I$52,"",IF($G60&gt;$I$54,"",VLOOKUP($G60,BD_Unidades!$A$6:$G$272,6)))</f>
        <v>0</v>
      </c>
      <c r="H17" s="32">
        <f t="shared" si="3"/>
        <v>0</v>
      </c>
    </row>
    <row r="18" spans="2:11" x14ac:dyDescent="0.2">
      <c r="B18" s="13" t="str">
        <f>CONCATENATE("Nov","-",MID(TEXT($L$2,0),3,2))</f>
        <v>Nov-23</v>
      </c>
      <c r="C18" s="31">
        <f>IF($G61&lt;$I$52,"",IF($G61&gt;$I$54,"",VLOOKUP($G61,BD_Unidades!$A$6:$G$272,2)))</f>
        <v>0</v>
      </c>
      <c r="D18" s="32">
        <f>IF($G61&lt;$I$52,"",IF($G61&gt;$I$54,"",VLOOKUP($G61,BD_Unidades!$A$6:$G$272,3)))</f>
        <v>0</v>
      </c>
      <c r="E18" s="32">
        <f t="shared" si="2"/>
        <v>0</v>
      </c>
      <c r="F18" s="31">
        <f>IF($G61&lt;$I$52,"",IF($G61&gt;$I$54,"",VLOOKUP($G61,BD_Unidades!$A$6:$G$272,5)))</f>
        <v>0</v>
      </c>
      <c r="G18" s="32">
        <f>IF($G61&lt;$I$52,"",IF($G61&gt;$I$54,"",VLOOKUP($G61,BD_Unidades!$A$6:$G$272,6)))</f>
        <v>0</v>
      </c>
      <c r="H18" s="32">
        <f t="shared" si="3"/>
        <v>0</v>
      </c>
    </row>
    <row r="19" spans="2:11" x14ac:dyDescent="0.2">
      <c r="B19" s="13" t="str">
        <f>CONCATENATE("Dez","-",MID(TEXT($L$2,0),3,2))</f>
        <v>Dez-23</v>
      </c>
      <c r="C19" s="31">
        <f>IF($G62&lt;$I$52,"",IF($G62&gt;$I$54,"",VLOOKUP($G62,BD_Unidades!$A$6:$G$272,2)))</f>
        <v>0</v>
      </c>
      <c r="D19" s="32">
        <f>IF($G62&lt;$I$52,"",IF($G62&gt;$I$54,"",VLOOKUP($G62,BD_Unidades!$A$6:$G$272,3)))</f>
        <v>0</v>
      </c>
      <c r="E19" s="32">
        <f t="shared" si="2"/>
        <v>0</v>
      </c>
      <c r="F19" s="31">
        <f>IF($G62&lt;$I$52,"",IF($G62&gt;$I$54,"",VLOOKUP($G62,BD_Unidades!$A$6:$G$272,5)))</f>
        <v>0</v>
      </c>
      <c r="G19" s="32">
        <f>IF($G62&lt;$I$52,"",IF($G62&gt;$I$54,"",VLOOKUP($G62,BD_Unidades!$A$6:$G$272,6)))</f>
        <v>0</v>
      </c>
      <c r="H19" s="32">
        <f t="shared" si="3"/>
        <v>0</v>
      </c>
    </row>
    <row r="20" spans="2:11" x14ac:dyDescent="0.2">
      <c r="B20" s="57" t="str">
        <f>CONCATENATE("Total"," ",TEXT($L$2,0))</f>
        <v>Total 2023</v>
      </c>
      <c r="C20" s="53">
        <f t="shared" ref="C20:H20" si="4">SUM(C8:C19)</f>
        <v>59044</v>
      </c>
      <c r="D20" s="53">
        <f t="shared" si="4"/>
        <v>118324</v>
      </c>
      <c r="E20" s="53">
        <f t="shared" si="4"/>
        <v>177368</v>
      </c>
      <c r="F20" s="53">
        <f t="shared" si="4"/>
        <v>11420.115109999999</v>
      </c>
      <c r="G20" s="53">
        <f t="shared" si="4"/>
        <v>39765.773629999996</v>
      </c>
      <c r="H20" s="54">
        <f t="shared" si="4"/>
        <v>51185.888739999995</v>
      </c>
    </row>
    <row r="21" spans="2:11" x14ac:dyDescent="0.2">
      <c r="B21" s="33" t="s">
        <v>13</v>
      </c>
      <c r="C21" s="34"/>
      <c r="D21" s="34"/>
      <c r="E21" s="34"/>
      <c r="F21" s="34"/>
      <c r="G21" s="34"/>
      <c r="H21" s="34"/>
    </row>
    <row r="22" spans="2:11" x14ac:dyDescent="0.2">
      <c r="B22" s="35" t="s">
        <v>14</v>
      </c>
      <c r="C22" s="34"/>
      <c r="D22" s="34"/>
      <c r="E22" s="36"/>
      <c r="F22" s="37"/>
      <c r="G22" s="37"/>
      <c r="H22" s="37"/>
    </row>
    <row r="23" spans="2:11" x14ac:dyDescent="0.2">
      <c r="B23" s="38"/>
      <c r="C23" s="29"/>
      <c r="D23" s="29"/>
      <c r="E23" s="39"/>
      <c r="F23" s="29"/>
      <c r="G23" s="29"/>
      <c r="H23" s="40"/>
      <c r="I23" s="29"/>
    </row>
    <row r="24" spans="2:11" ht="15.75" x14ac:dyDescent="0.25">
      <c r="B24" s="38"/>
      <c r="D24" s="29"/>
      <c r="E24" s="39"/>
      <c r="F24" s="29"/>
      <c r="G24" s="29"/>
      <c r="H24" s="40"/>
      <c r="I24" s="29"/>
      <c r="J24" s="50"/>
      <c r="K24" s="49"/>
    </row>
    <row r="25" spans="2:11" ht="17.25" x14ac:dyDescent="0.3">
      <c r="B25" s="38"/>
      <c r="C25" s="51" t="str">
        <f>CONCATENATE("Unidades Financiadas: ",$L$2)</f>
        <v>Unidades Financiadas: 2023</v>
      </c>
      <c r="D25" s="50"/>
      <c r="E25" s="49"/>
      <c r="G25" s="29"/>
      <c r="H25" s="51" t="str">
        <f>CONCATENATE("       Valores Financiados: ",$L$2)</f>
        <v xml:space="preserve">       Valores Financiados: 2023</v>
      </c>
      <c r="I25" s="29"/>
    </row>
    <row r="26" spans="2:11" x14ac:dyDescent="0.2">
      <c r="B26" s="38"/>
      <c r="C26" s="29"/>
      <c r="D26" s="29"/>
      <c r="E26" s="39"/>
      <c r="F26" s="29"/>
      <c r="G26" s="29"/>
      <c r="H26" s="40"/>
      <c r="I26" s="29"/>
    </row>
    <row r="27" spans="2:11" x14ac:dyDescent="0.2">
      <c r="B27" s="38"/>
      <c r="C27" s="29"/>
      <c r="D27" s="29"/>
      <c r="E27" s="39"/>
      <c r="F27" s="29"/>
      <c r="G27" s="29"/>
      <c r="H27" s="40"/>
      <c r="I27" s="29"/>
    </row>
    <row r="28" spans="2:11" x14ac:dyDescent="0.2">
      <c r="B28" s="38"/>
      <c r="C28" s="29"/>
      <c r="D28" s="29"/>
      <c r="E28" s="39"/>
      <c r="F28" s="29"/>
      <c r="G28" s="29"/>
      <c r="H28" s="40"/>
      <c r="I28" s="29"/>
    </row>
    <row r="29" spans="2:11" x14ac:dyDescent="0.2">
      <c r="B29" s="38"/>
      <c r="C29" s="29"/>
      <c r="D29" s="29"/>
      <c r="E29" s="39"/>
      <c r="F29" s="29"/>
      <c r="G29" s="29"/>
      <c r="H29" s="40"/>
      <c r="I29" s="29"/>
    </row>
    <row r="30" spans="2:11" x14ac:dyDescent="0.2">
      <c r="B30" s="38"/>
      <c r="C30" s="29"/>
      <c r="D30" s="29"/>
      <c r="E30" s="39"/>
      <c r="F30" s="29"/>
      <c r="G30" s="29"/>
      <c r="H30" s="40"/>
      <c r="I30" s="29"/>
    </row>
    <row r="31" spans="2:11" x14ac:dyDescent="0.2">
      <c r="B31" s="38"/>
      <c r="C31" s="29"/>
      <c r="D31" s="29"/>
      <c r="E31" s="39"/>
      <c r="F31" s="29"/>
      <c r="G31" s="29"/>
      <c r="H31" s="40"/>
      <c r="I31" s="29"/>
    </row>
    <row r="32" spans="2:11" x14ac:dyDescent="0.2">
      <c r="B32" s="38"/>
      <c r="C32" s="29"/>
      <c r="D32" s="29"/>
      <c r="E32" s="39"/>
      <c r="F32" s="29"/>
      <c r="G32" s="29"/>
      <c r="H32" s="40"/>
      <c r="I32" s="29"/>
    </row>
    <row r="33" spans="1:14" x14ac:dyDescent="0.2">
      <c r="B33" s="38"/>
      <c r="C33" s="29"/>
      <c r="D33" s="29"/>
      <c r="E33" s="39"/>
      <c r="F33" s="29"/>
      <c r="G33" s="29"/>
      <c r="H33" s="40"/>
      <c r="I33" s="29"/>
    </row>
    <row r="34" spans="1:14" x14ac:dyDescent="0.2">
      <c r="B34" s="38"/>
      <c r="C34" s="29"/>
      <c r="D34" s="29"/>
      <c r="E34" s="39"/>
      <c r="F34" s="29"/>
      <c r="G34" s="29"/>
      <c r="H34" s="40"/>
      <c r="I34" s="29"/>
    </row>
    <row r="35" spans="1:14" x14ac:dyDescent="0.2">
      <c r="B35" s="41"/>
      <c r="E35" s="42"/>
      <c r="H35" s="43"/>
    </row>
    <row r="36" spans="1:14" x14ac:dyDescent="0.2">
      <c r="B36" s="41"/>
      <c r="E36" s="42"/>
      <c r="H36" s="43"/>
    </row>
    <row r="37" spans="1:14" x14ac:dyDescent="0.2">
      <c r="B37" s="41"/>
      <c r="E37" s="42"/>
      <c r="H37" s="43"/>
    </row>
    <row r="38" spans="1:14" x14ac:dyDescent="0.2">
      <c r="B38" s="41"/>
      <c r="E38" s="42"/>
      <c r="H38" s="43"/>
    </row>
    <row r="39" spans="1:14" s="25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s="25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s="25" customForma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5" customForma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s="25" customForma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s="25" customForma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15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s="15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s="15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15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s="15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s="15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s="15" customFormat="1" x14ac:dyDescent="0.2">
      <c r="A51" s="26"/>
      <c r="B51" s="26"/>
      <c r="C51" s="26">
        <v>2002</v>
      </c>
      <c r="D51" s="26"/>
      <c r="E51" s="26"/>
      <c r="F51" s="58" t="str">
        <f>CONCATENATE("1","/","1","/",$L$2)</f>
        <v>1/1/2023</v>
      </c>
      <c r="G51" s="59">
        <f t="shared" ref="G51:G59" si="5">DATE(RIGHT(F51,4),MID(F51,3,1),LEFT(F51,1))</f>
        <v>44927</v>
      </c>
      <c r="H51" s="60">
        <v>2012</v>
      </c>
      <c r="I51" s="60" t="s">
        <v>9</v>
      </c>
      <c r="J51" s="26"/>
      <c r="K51" s="26"/>
      <c r="L51" s="26"/>
      <c r="M51" s="26"/>
      <c r="N51" s="26"/>
    </row>
    <row r="52" spans="1:14" s="15" customFormat="1" x14ac:dyDescent="0.2">
      <c r="A52" s="26"/>
      <c r="B52" s="26"/>
      <c r="C52" s="26">
        <v>2003</v>
      </c>
      <c r="D52" s="26"/>
      <c r="E52" s="26"/>
      <c r="F52" s="58" t="str">
        <f>CONCATENATE("1","/","2","/",$L$2)</f>
        <v>1/2/2023</v>
      </c>
      <c r="G52" s="59">
        <f t="shared" si="5"/>
        <v>44958</v>
      </c>
      <c r="H52" s="61" t="str">
        <f>CONCATENATE("1","/","12","/",$H$51)</f>
        <v>1/12/2012</v>
      </c>
      <c r="I52" s="62">
        <f>BD_Unidades!A6</f>
        <v>37257</v>
      </c>
      <c r="J52" s="26"/>
      <c r="K52" s="26"/>
      <c r="L52" s="26"/>
      <c r="M52" s="26"/>
      <c r="N52" s="26"/>
    </row>
    <row r="53" spans="1:14" s="15" customFormat="1" x14ac:dyDescent="0.2">
      <c r="A53" s="26"/>
      <c r="B53" s="26"/>
      <c r="C53" s="26">
        <v>2004</v>
      </c>
      <c r="D53" s="26"/>
      <c r="E53" s="26"/>
      <c r="F53" s="58" t="str">
        <f>CONCATENATE("1","/","3","/",$L$2)</f>
        <v>1/3/2023</v>
      </c>
      <c r="G53" s="59">
        <f t="shared" si="5"/>
        <v>44986</v>
      </c>
      <c r="H53" s="61">
        <f>DATE(RIGHT(H52,4),MID(H52,3,2),LEFT(H52,1))</f>
        <v>41244</v>
      </c>
      <c r="I53" s="60" t="s">
        <v>10</v>
      </c>
      <c r="J53" s="26"/>
      <c r="K53" s="26"/>
      <c r="L53" s="26"/>
      <c r="M53" s="26"/>
      <c r="N53" s="26"/>
    </row>
    <row r="54" spans="1:14" s="15" customFormat="1" x14ac:dyDescent="0.2">
      <c r="A54" s="26"/>
      <c r="B54" s="26"/>
      <c r="C54" s="26">
        <v>2005</v>
      </c>
      <c r="D54" s="26"/>
      <c r="E54" s="26"/>
      <c r="F54" s="58" t="str">
        <f>CONCATENATE("1","/","4","/",$L$2)</f>
        <v>1/4/2023</v>
      </c>
      <c r="G54" s="59">
        <f t="shared" si="5"/>
        <v>45017</v>
      </c>
      <c r="H54" s="26"/>
      <c r="I54" s="62">
        <f>BD_Unidades!$A$269</f>
        <v>45261</v>
      </c>
      <c r="J54" s="26"/>
      <c r="K54" s="26"/>
      <c r="L54" s="26"/>
      <c r="M54" s="26"/>
      <c r="N54" s="26"/>
    </row>
    <row r="55" spans="1:14" s="15" customFormat="1" x14ac:dyDescent="0.2">
      <c r="A55" s="26"/>
      <c r="B55" s="26"/>
      <c r="C55" s="26">
        <v>2006</v>
      </c>
      <c r="D55" s="26"/>
      <c r="E55" s="26"/>
      <c r="F55" s="58" t="str">
        <f>CONCATENATE("1","/","5","/",$L$2)</f>
        <v>1/5/2023</v>
      </c>
      <c r="G55" s="59">
        <f t="shared" si="5"/>
        <v>45047</v>
      </c>
      <c r="H55" s="26"/>
      <c r="I55" s="26"/>
      <c r="J55" s="26"/>
      <c r="K55" s="26"/>
      <c r="L55" s="26"/>
      <c r="M55" s="26"/>
      <c r="N55" s="26"/>
    </row>
    <row r="56" spans="1:14" s="15" customFormat="1" x14ac:dyDescent="0.2">
      <c r="A56" s="26"/>
      <c r="B56" s="26"/>
      <c r="C56" s="26">
        <v>2007</v>
      </c>
      <c r="D56" s="26"/>
      <c r="E56" s="26"/>
      <c r="F56" s="58" t="str">
        <f>CONCATENATE("1","/","6","/",$L$2)</f>
        <v>1/6/2023</v>
      </c>
      <c r="G56" s="59">
        <f t="shared" si="5"/>
        <v>45078</v>
      </c>
      <c r="H56" s="26"/>
      <c r="I56" s="26"/>
      <c r="J56" s="26"/>
      <c r="K56" s="26"/>
      <c r="L56" s="26"/>
      <c r="M56" s="26"/>
      <c r="N56" s="26"/>
    </row>
    <row r="57" spans="1:14" s="15" customFormat="1" x14ac:dyDescent="0.2">
      <c r="A57" s="26"/>
      <c r="B57" s="26"/>
      <c r="C57" s="26">
        <v>2008</v>
      </c>
      <c r="D57" s="26"/>
      <c r="E57" s="26"/>
      <c r="F57" s="58" t="str">
        <f>CONCATENATE("1","/","7","/",$L$2)</f>
        <v>1/7/2023</v>
      </c>
      <c r="G57" s="59">
        <f t="shared" si="5"/>
        <v>45108</v>
      </c>
      <c r="H57" s="26"/>
      <c r="I57" s="26"/>
      <c r="J57" s="26"/>
      <c r="K57" s="26"/>
      <c r="L57" s="26"/>
      <c r="M57" s="26"/>
      <c r="N57" s="26"/>
    </row>
    <row r="58" spans="1:14" s="15" customFormat="1" x14ac:dyDescent="0.2">
      <c r="A58" s="26"/>
      <c r="B58" s="26"/>
      <c r="C58" s="26">
        <v>2009</v>
      </c>
      <c r="D58" s="26"/>
      <c r="E58" s="26"/>
      <c r="F58" s="58" t="str">
        <f>CONCATENATE("1","/","8","/",$L$2)</f>
        <v>1/8/2023</v>
      </c>
      <c r="G58" s="59">
        <f t="shared" si="5"/>
        <v>45139</v>
      </c>
      <c r="H58" s="26"/>
      <c r="I58" s="26"/>
      <c r="J58" s="26"/>
      <c r="K58" s="26"/>
      <c r="L58" s="26"/>
      <c r="M58" s="26"/>
      <c r="N58" s="26"/>
    </row>
    <row r="59" spans="1:14" s="15" customFormat="1" x14ac:dyDescent="0.2">
      <c r="A59" s="26"/>
      <c r="B59" s="26"/>
      <c r="C59" s="26">
        <v>2010</v>
      </c>
      <c r="D59" s="26"/>
      <c r="E59" s="26"/>
      <c r="F59" s="58" t="str">
        <f>CONCATENATE("1","/","9","/",$L$2)</f>
        <v>1/9/2023</v>
      </c>
      <c r="G59" s="59">
        <f t="shared" si="5"/>
        <v>45170</v>
      </c>
      <c r="H59" s="26"/>
      <c r="I59" s="26"/>
      <c r="J59" s="26"/>
      <c r="K59" s="26"/>
      <c r="L59" s="26"/>
      <c r="M59" s="26"/>
      <c r="N59" s="26"/>
    </row>
    <row r="60" spans="1:14" s="15" customFormat="1" x14ac:dyDescent="0.2">
      <c r="A60" s="26"/>
      <c r="B60" s="26"/>
      <c r="C60" s="26">
        <v>2011</v>
      </c>
      <c r="D60" s="26"/>
      <c r="E60" s="26"/>
      <c r="F60" s="58" t="str">
        <f>CONCATENATE("1","/","10","/",$L$2)</f>
        <v>1/10/2023</v>
      </c>
      <c r="G60" s="59">
        <f>DATE(RIGHT(F60,4),MID(F60,3,2),LEFT(F60,1))</f>
        <v>45200</v>
      </c>
      <c r="H60" s="26"/>
      <c r="I60" s="26"/>
      <c r="J60" s="26"/>
      <c r="K60" s="26"/>
      <c r="L60" s="26"/>
      <c r="M60" s="26"/>
      <c r="N60" s="26"/>
    </row>
    <row r="61" spans="1:14" s="15" customFormat="1" x14ac:dyDescent="0.2">
      <c r="A61" s="26"/>
      <c r="B61" s="26"/>
      <c r="C61" s="26">
        <v>2012</v>
      </c>
      <c r="D61" s="26"/>
      <c r="E61" s="26"/>
      <c r="F61" s="58" t="str">
        <f>CONCATENATE("1","/","11","/",$L$2)</f>
        <v>1/11/2023</v>
      </c>
      <c r="G61" s="59">
        <f>DATE(RIGHT(F61,4),MID(F61,3,2),LEFT(F61,1))</f>
        <v>45231</v>
      </c>
      <c r="H61" s="26"/>
      <c r="I61" s="26"/>
      <c r="J61" s="26"/>
      <c r="K61" s="26"/>
      <c r="L61" s="26"/>
      <c r="M61" s="26"/>
      <c r="N61" s="26"/>
    </row>
    <row r="62" spans="1:14" s="15" customFormat="1" x14ac:dyDescent="0.2">
      <c r="A62" s="26"/>
      <c r="B62" s="26"/>
      <c r="C62" s="26">
        <v>2013</v>
      </c>
      <c r="D62" s="26"/>
      <c r="E62" s="26"/>
      <c r="F62" s="58" t="str">
        <f>CONCATENATE("1","/","12","/",$L$2)</f>
        <v>1/12/2023</v>
      </c>
      <c r="G62" s="59">
        <f>DATE(RIGHT(F62,4),MID(F62,3,2),LEFT(F62,1))</f>
        <v>45261</v>
      </c>
      <c r="H62" s="26"/>
      <c r="I62" s="26"/>
      <c r="J62" s="26"/>
      <c r="K62" s="26"/>
      <c r="L62" s="26"/>
      <c r="M62" s="26"/>
      <c r="N62" s="26"/>
    </row>
    <row r="63" spans="1:14" s="15" customFormat="1" x14ac:dyDescent="0.2">
      <c r="A63" s="26"/>
      <c r="B63" s="26"/>
      <c r="C63" s="26">
        <v>2014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15" customFormat="1" x14ac:dyDescent="0.2">
      <c r="A64" s="26"/>
      <c r="B64" s="26"/>
      <c r="C64" s="26">
        <v>2015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4" s="15" customFormat="1" x14ac:dyDescent="0.2">
      <c r="A65" s="26"/>
      <c r="B65" s="26"/>
      <c r="C65" s="26">
        <v>2016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s="15" customFormat="1" x14ac:dyDescent="0.2">
      <c r="A66" s="26"/>
      <c r="B66" s="26"/>
      <c r="C66" s="26">
        <v>2017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s="15" customFormat="1" x14ac:dyDescent="0.2">
      <c r="A67" s="26"/>
      <c r="B67" s="26"/>
      <c r="C67" s="26">
        <v>2018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s="15" customFormat="1" x14ac:dyDescent="0.2">
      <c r="A68" s="26"/>
      <c r="B68" s="26"/>
      <c r="C68" s="26">
        <v>2019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4" s="15" customFormat="1" x14ac:dyDescent="0.2">
      <c r="A69" s="26"/>
      <c r="B69" s="26"/>
      <c r="C69" s="26">
        <v>2020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s="15" customFormat="1" x14ac:dyDescent="0.2">
      <c r="A70" s="26"/>
      <c r="B70" s="26"/>
      <c r="C70" s="26">
        <v>2021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 s="15" customFormat="1" x14ac:dyDescent="0.2">
      <c r="A71" s="26"/>
      <c r="B71" s="26"/>
      <c r="C71" s="26">
        <v>2022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 s="15" customFormat="1" x14ac:dyDescent="0.2">
      <c r="A72" s="26"/>
      <c r="B72" s="26"/>
      <c r="C72" s="26">
        <v>2023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</row>
    <row r="73" spans="1:14" s="64" customFormat="1" ht="15" x14ac:dyDescent="0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4" s="15" customFormat="1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4" s="15" customFormat="1" x14ac:dyDescent="0.2">
      <c r="A75" s="26"/>
      <c r="B75" s="26"/>
      <c r="C75" s="26"/>
      <c r="D75" s="26"/>
      <c r="E75" s="26"/>
      <c r="F75" s="26"/>
      <c r="G75" s="26"/>
      <c r="H75" s="26"/>
      <c r="I75" s="65"/>
      <c r="J75" s="26"/>
      <c r="K75" s="26"/>
      <c r="L75" s="26"/>
      <c r="M75" s="26"/>
      <c r="N75" s="26"/>
    </row>
    <row r="76" spans="1:14" s="15" customFormat="1" x14ac:dyDescent="0.2">
      <c r="A76" s="26"/>
      <c r="B76" s="26"/>
      <c r="C76" s="26"/>
      <c r="D76" s="26"/>
      <c r="E76" s="26"/>
      <c r="F76" s="26"/>
      <c r="G76" s="26"/>
      <c r="H76" s="26"/>
      <c r="I76" s="66"/>
      <c r="J76" s="26"/>
      <c r="K76" s="26"/>
      <c r="L76" s="26"/>
      <c r="M76" s="26"/>
      <c r="N76" s="26"/>
    </row>
    <row r="77" spans="1:14" s="15" customFormat="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4" s="15" customFormat="1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s="15" customFormat="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1:14" s="15" customFormat="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</row>
    <row r="81" spans="1:14" s="15" customFormat="1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</row>
    <row r="82" spans="1:14" s="15" customFormat="1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</row>
    <row r="83" spans="1:14" s="15" customFormat="1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1:14" s="15" customFormat="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1:14" s="15" customFormat="1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s="15" customFormat="1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</row>
    <row r="87" spans="1:14" s="15" customFormat="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s="15" customFormat="1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s="15" customFormat="1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s="15" customFormat="1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s="15" customFormat="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s="15" customFormat="1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s="15" customForma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s="15" customFormat="1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s="15" customFormat="1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s="15" customFormat="1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s="15" customFormat="1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s="15" customFormat="1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1:14" s="15" customFormat="1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1:14" s="15" customFormat="1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1:14" s="15" customForma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1:14" s="15" customFormat="1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1:14" s="15" customFormat="1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1:14" s="15" customFormat="1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  <row r="105" spans="1:14" s="15" customFormat="1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s="15" customForma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</row>
    <row r="107" spans="1:14" s="15" customForma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 s="15" customForma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1:14" s="25" customFormat="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1:14" s="25" customForma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4" s="25" customForma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4" s="25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s="25" customFormat="1" x14ac:dyDescent="0.2">
      <c r="A113" s="28"/>
      <c r="B113" s="28"/>
      <c r="C113" s="28"/>
      <c r="D113" s="28"/>
      <c r="E113" s="28"/>
      <c r="F113" s="28"/>
      <c r="G113" s="28"/>
      <c r="H113" s="28"/>
      <c r="I113" s="44"/>
      <c r="J113" s="28"/>
      <c r="K113" s="28"/>
      <c r="L113" s="28"/>
      <c r="M113" s="28"/>
      <c r="N113" s="28"/>
    </row>
    <row r="114" spans="1:14" s="25" customFormat="1" x14ac:dyDescent="0.2">
      <c r="A114" s="28"/>
      <c r="B114" s="28"/>
      <c r="C114" s="28"/>
      <c r="D114" s="28"/>
      <c r="E114" s="28"/>
      <c r="F114" s="28"/>
      <c r="G114" s="28"/>
      <c r="H114" s="28"/>
      <c r="I114" s="44"/>
      <c r="J114" s="28"/>
      <c r="K114" s="28"/>
      <c r="L114" s="28"/>
      <c r="M114" s="28"/>
      <c r="N114" s="28"/>
    </row>
    <row r="115" spans="1:14" s="25" customFormat="1" x14ac:dyDescent="0.2">
      <c r="A115" s="28"/>
      <c r="B115" s="28"/>
      <c r="C115" s="28"/>
      <c r="D115" s="28"/>
      <c r="E115" s="28"/>
      <c r="F115" s="28"/>
      <c r="G115" s="28"/>
      <c r="H115" s="28"/>
      <c r="I115" s="44"/>
      <c r="J115" s="28"/>
      <c r="K115" s="28"/>
      <c r="L115" s="28"/>
      <c r="M115" s="28"/>
      <c r="N115" s="28"/>
    </row>
    <row r="116" spans="1:14" s="25" customFormat="1" x14ac:dyDescent="0.2">
      <c r="A116" s="28"/>
      <c r="B116" s="28"/>
      <c r="C116" s="28"/>
      <c r="D116" s="28"/>
      <c r="E116" s="28"/>
      <c r="F116" s="28"/>
      <c r="G116" s="28"/>
      <c r="H116" s="28"/>
      <c r="I116" s="44"/>
      <c r="J116" s="28"/>
      <c r="K116" s="28"/>
      <c r="L116" s="28"/>
      <c r="M116" s="28"/>
      <c r="N116" s="28"/>
    </row>
    <row r="117" spans="1:14" s="25" customFormat="1" x14ac:dyDescent="0.2">
      <c r="A117" s="28"/>
      <c r="B117" s="28"/>
      <c r="C117" s="28"/>
      <c r="D117" s="28"/>
      <c r="E117" s="28"/>
      <c r="F117" s="28"/>
      <c r="G117" s="28"/>
      <c r="H117" s="28"/>
      <c r="I117" s="44"/>
      <c r="J117" s="28"/>
      <c r="K117" s="28"/>
      <c r="L117" s="28"/>
      <c r="M117" s="28"/>
      <c r="N117" s="28"/>
    </row>
    <row r="118" spans="1:14" s="25" customFormat="1" x14ac:dyDescent="0.2">
      <c r="A118" s="28"/>
      <c r="B118" s="28"/>
      <c r="C118" s="28"/>
      <c r="D118" s="28"/>
      <c r="E118" s="28"/>
      <c r="F118" s="28"/>
      <c r="G118" s="28"/>
      <c r="H118" s="28"/>
      <c r="I118" s="44"/>
      <c r="J118" s="28"/>
      <c r="K118" s="28"/>
      <c r="L118" s="28"/>
      <c r="M118" s="28"/>
      <c r="N118" s="28"/>
    </row>
    <row r="119" spans="1:14" s="25" customFormat="1" x14ac:dyDescent="0.2">
      <c r="A119" s="28"/>
      <c r="B119" s="28"/>
      <c r="C119" s="28"/>
      <c r="D119" s="28"/>
      <c r="E119" s="28"/>
      <c r="F119" s="28"/>
      <c r="G119" s="28"/>
      <c r="H119" s="28"/>
      <c r="I119" s="44"/>
      <c r="J119" s="28"/>
      <c r="K119" s="28"/>
      <c r="L119" s="28"/>
      <c r="M119" s="28"/>
      <c r="N119" s="28"/>
    </row>
    <row r="120" spans="1:14" s="25" customFormat="1" x14ac:dyDescent="0.2">
      <c r="A120" s="28"/>
      <c r="B120" s="28"/>
      <c r="C120" s="28"/>
      <c r="D120" s="28"/>
      <c r="E120" s="28"/>
      <c r="F120" s="28"/>
      <c r="G120" s="28"/>
      <c r="H120" s="28"/>
      <c r="I120" s="44"/>
      <c r="J120" s="28"/>
      <c r="K120" s="28"/>
      <c r="L120" s="28"/>
      <c r="M120" s="28"/>
      <c r="N120" s="28"/>
    </row>
    <row r="121" spans="1:14" s="25" customFormat="1" x14ac:dyDescent="0.2">
      <c r="A121" s="28"/>
      <c r="B121" s="28"/>
      <c r="C121" s="28"/>
      <c r="D121" s="28"/>
      <c r="E121" s="28"/>
      <c r="F121" s="28"/>
      <c r="G121" s="28"/>
      <c r="H121" s="28"/>
      <c r="I121" s="44"/>
      <c r="J121" s="28"/>
      <c r="K121" s="28"/>
      <c r="L121" s="28"/>
      <c r="M121" s="28"/>
      <c r="N121" s="28"/>
    </row>
    <row r="122" spans="1:14" s="25" customFormat="1" x14ac:dyDescent="0.2">
      <c r="A122" s="28"/>
      <c r="B122" s="28"/>
      <c r="C122" s="28"/>
      <c r="D122" s="28"/>
      <c r="E122" s="28"/>
      <c r="F122" s="28"/>
      <c r="G122" s="28"/>
      <c r="H122" s="28"/>
      <c r="I122" s="44"/>
      <c r="J122" s="28"/>
      <c r="K122" s="28"/>
      <c r="L122" s="28"/>
      <c r="M122" s="28"/>
      <c r="N122" s="28"/>
    </row>
    <row r="123" spans="1:14" s="25" customFormat="1" x14ac:dyDescent="0.2">
      <c r="A123" s="28"/>
      <c r="B123" s="28"/>
      <c r="C123" s="28"/>
      <c r="D123" s="28"/>
      <c r="E123" s="28"/>
      <c r="F123" s="28"/>
      <c r="G123" s="28"/>
      <c r="H123" s="28"/>
      <c r="I123" s="44"/>
      <c r="J123" s="28"/>
      <c r="K123" s="28"/>
      <c r="L123" s="28"/>
      <c r="M123" s="28"/>
      <c r="N123" s="28"/>
    </row>
    <row r="124" spans="1:14" s="25" customFormat="1" x14ac:dyDescent="0.2">
      <c r="A124" s="28"/>
      <c r="B124" s="28"/>
      <c r="C124" s="28"/>
      <c r="D124" s="28"/>
      <c r="E124" s="28"/>
      <c r="F124" s="28"/>
      <c r="G124" s="28"/>
      <c r="H124" s="28"/>
      <c r="I124" s="44"/>
      <c r="J124" s="28"/>
      <c r="K124" s="28"/>
      <c r="L124" s="28"/>
      <c r="M124" s="28"/>
      <c r="N124" s="28"/>
    </row>
    <row r="125" spans="1:14" s="25" customFormat="1" x14ac:dyDescent="0.2">
      <c r="A125" s="28"/>
      <c r="B125" s="28"/>
      <c r="C125" s="28"/>
      <c r="D125" s="28"/>
      <c r="E125" s="28"/>
      <c r="F125" s="28"/>
      <c r="G125" s="28"/>
      <c r="H125" s="28"/>
      <c r="I125" s="45"/>
      <c r="J125" s="28"/>
      <c r="K125" s="28"/>
      <c r="L125" s="28"/>
      <c r="M125" s="28"/>
      <c r="N125" s="28"/>
    </row>
    <row r="126" spans="1:14" s="25" customFormat="1" x14ac:dyDescent="0.2">
      <c r="A126" s="28"/>
      <c r="B126" s="28"/>
      <c r="C126" s="28"/>
      <c r="D126" s="28"/>
      <c r="E126" s="28"/>
      <c r="F126" s="28"/>
      <c r="G126" s="28"/>
      <c r="H126" s="28"/>
      <c r="I126" s="45"/>
      <c r="J126" s="28"/>
      <c r="K126" s="28"/>
      <c r="L126" s="28"/>
      <c r="M126" s="28"/>
      <c r="N126" s="28"/>
    </row>
    <row r="127" spans="1:14" s="25" customFormat="1" x14ac:dyDescent="0.2">
      <c r="A127" s="28"/>
      <c r="B127" s="28"/>
      <c r="C127" s="28"/>
      <c r="D127" s="28"/>
      <c r="E127" s="28"/>
      <c r="F127" s="28"/>
      <c r="G127" s="28"/>
      <c r="H127" s="28"/>
      <c r="I127" s="45"/>
      <c r="J127" s="28"/>
      <c r="K127" s="28"/>
      <c r="L127" s="28"/>
      <c r="M127" s="28"/>
      <c r="N127" s="28"/>
    </row>
    <row r="128" spans="1:14" s="25" customFormat="1" x14ac:dyDescent="0.2">
      <c r="A128" s="28"/>
      <c r="B128" s="28"/>
      <c r="C128" s="28"/>
      <c r="D128" s="28"/>
      <c r="E128" s="28"/>
      <c r="F128" s="28"/>
      <c r="G128" s="28"/>
      <c r="H128" s="28"/>
      <c r="I128" s="45"/>
      <c r="J128" s="28"/>
      <c r="K128" s="28"/>
      <c r="L128" s="28"/>
      <c r="M128" s="28"/>
      <c r="N128" s="28"/>
    </row>
    <row r="129" spans="1:14" s="25" customFormat="1" x14ac:dyDescent="0.2">
      <c r="A129" s="28"/>
      <c r="B129" s="28"/>
      <c r="C129" s="28"/>
      <c r="D129" s="28"/>
      <c r="E129" s="28"/>
      <c r="F129" s="28"/>
      <c r="G129" s="28"/>
      <c r="H129" s="28"/>
      <c r="I129" s="45"/>
      <c r="J129" s="28"/>
      <c r="K129" s="28"/>
      <c r="L129" s="28"/>
      <c r="M129" s="28"/>
      <c r="N129" s="28"/>
    </row>
    <row r="130" spans="1:14" s="25" customFormat="1" x14ac:dyDescent="0.2">
      <c r="A130" s="28"/>
      <c r="B130" s="28"/>
      <c r="C130" s="28"/>
      <c r="D130" s="28"/>
      <c r="E130" s="28"/>
      <c r="F130" s="28"/>
      <c r="G130" s="28"/>
      <c r="H130" s="28"/>
      <c r="I130" s="45"/>
      <c r="J130" s="28"/>
      <c r="K130" s="28"/>
      <c r="L130" s="28"/>
      <c r="M130" s="28"/>
      <c r="N130" s="28"/>
    </row>
    <row r="131" spans="1:14" s="25" customFormat="1" x14ac:dyDescent="0.2">
      <c r="A131" s="28"/>
      <c r="B131" s="28"/>
      <c r="C131" s="28"/>
      <c r="D131" s="28"/>
      <c r="E131" s="28"/>
      <c r="F131" s="28"/>
      <c r="G131" s="28"/>
      <c r="H131" s="28"/>
      <c r="I131" s="45"/>
      <c r="J131" s="28"/>
      <c r="K131" s="28"/>
      <c r="L131" s="28"/>
      <c r="M131" s="28"/>
      <c r="N131" s="28"/>
    </row>
    <row r="132" spans="1:14" s="25" customFormat="1" x14ac:dyDescent="0.2">
      <c r="A132" s="28"/>
      <c r="B132" s="28"/>
      <c r="C132" s="28"/>
      <c r="D132" s="28"/>
      <c r="E132" s="28"/>
      <c r="F132" s="28"/>
      <c r="G132" s="28"/>
      <c r="H132" s="28"/>
      <c r="I132" s="45"/>
      <c r="J132" s="28"/>
      <c r="K132" s="28"/>
      <c r="L132" s="28"/>
      <c r="M132" s="28"/>
      <c r="N132" s="28"/>
    </row>
    <row r="133" spans="1:14" s="25" customFormat="1" x14ac:dyDescent="0.2">
      <c r="A133" s="28"/>
      <c r="B133" s="28"/>
      <c r="C133" s="28"/>
      <c r="D133" s="28"/>
      <c r="E133" s="28"/>
      <c r="F133" s="28"/>
      <c r="G133" s="28"/>
      <c r="H133" s="28"/>
      <c r="I133" s="45"/>
      <c r="J133" s="28"/>
      <c r="K133" s="28"/>
      <c r="L133" s="28"/>
      <c r="M133" s="28"/>
      <c r="N133" s="28"/>
    </row>
    <row r="134" spans="1:14" s="25" customFormat="1" x14ac:dyDescent="0.2">
      <c r="A134" s="28"/>
      <c r="B134" s="28"/>
      <c r="C134" s="28"/>
      <c r="D134" s="28"/>
      <c r="E134" s="28"/>
      <c r="F134" s="28"/>
      <c r="G134" s="28"/>
      <c r="H134" s="28"/>
      <c r="I134" s="45"/>
      <c r="J134" s="28"/>
      <c r="K134" s="28"/>
      <c r="L134" s="28"/>
      <c r="M134" s="28"/>
      <c r="N134" s="28"/>
    </row>
    <row r="135" spans="1:14" s="25" customFormat="1" x14ac:dyDescent="0.2">
      <c r="A135" s="28"/>
      <c r="B135" s="28"/>
      <c r="C135" s="28"/>
      <c r="D135" s="28"/>
      <c r="E135" s="28"/>
      <c r="F135" s="28"/>
      <c r="G135" s="28"/>
      <c r="H135" s="28"/>
      <c r="I135" s="45"/>
      <c r="J135" s="28"/>
      <c r="K135" s="28"/>
      <c r="L135" s="28"/>
      <c r="M135" s="28"/>
      <c r="N135" s="28"/>
    </row>
    <row r="136" spans="1:14" s="25" customFormat="1" x14ac:dyDescent="0.2">
      <c r="A136" s="28"/>
      <c r="B136" s="28"/>
      <c r="C136" s="28"/>
      <c r="D136" s="28"/>
      <c r="E136" s="28"/>
      <c r="F136" s="28"/>
      <c r="G136" s="28"/>
      <c r="H136" s="28"/>
      <c r="I136" s="45"/>
      <c r="J136" s="28"/>
      <c r="K136" s="28"/>
      <c r="L136" s="28"/>
      <c r="M136" s="28"/>
      <c r="N136" s="28"/>
    </row>
    <row r="137" spans="1:14" s="25" customFormat="1" x14ac:dyDescent="0.2">
      <c r="A137" s="28"/>
      <c r="B137" s="28"/>
      <c r="C137" s="28"/>
      <c r="D137" s="28"/>
      <c r="E137" s="28"/>
      <c r="F137" s="28"/>
      <c r="G137" s="28"/>
      <c r="H137" s="28"/>
      <c r="I137" s="45"/>
      <c r="J137" s="28"/>
      <c r="K137" s="28"/>
      <c r="L137" s="28"/>
      <c r="M137" s="28"/>
      <c r="N137" s="28"/>
    </row>
    <row r="138" spans="1:14" s="25" customFormat="1" x14ac:dyDescent="0.2">
      <c r="A138" s="28"/>
      <c r="B138" s="28"/>
      <c r="C138" s="28"/>
      <c r="D138" s="28"/>
      <c r="E138" s="28"/>
      <c r="F138" s="28"/>
      <c r="G138" s="28"/>
      <c r="H138" s="28"/>
      <c r="I138" s="45"/>
      <c r="J138" s="28"/>
      <c r="K138" s="28"/>
      <c r="L138" s="28"/>
      <c r="M138" s="28"/>
      <c r="N138" s="28"/>
    </row>
    <row r="139" spans="1:14" s="25" customFormat="1" x14ac:dyDescent="0.2">
      <c r="A139" s="28"/>
      <c r="B139" s="28"/>
      <c r="C139" s="28"/>
      <c r="D139" s="28"/>
      <c r="E139" s="28"/>
      <c r="F139" s="28"/>
      <c r="G139" s="28"/>
      <c r="H139" s="28"/>
      <c r="I139" s="45"/>
      <c r="J139" s="28"/>
      <c r="K139" s="28"/>
      <c r="L139" s="28"/>
      <c r="M139" s="28"/>
      <c r="N139" s="28"/>
    </row>
    <row r="140" spans="1:14" s="25" customFormat="1" x14ac:dyDescent="0.2">
      <c r="A140" s="28"/>
      <c r="B140" s="28"/>
      <c r="C140" s="28"/>
      <c r="D140" s="28"/>
      <c r="E140" s="28"/>
      <c r="F140" s="28"/>
      <c r="G140" s="28"/>
      <c r="H140" s="28"/>
      <c r="I140" s="45"/>
      <c r="J140" s="28"/>
      <c r="K140" s="28"/>
      <c r="L140" s="28"/>
      <c r="M140" s="28"/>
      <c r="N140" s="28"/>
    </row>
    <row r="141" spans="1:14" s="25" customFormat="1" x14ac:dyDescent="0.2">
      <c r="A141" s="28"/>
      <c r="B141" s="28"/>
      <c r="C141" s="28"/>
      <c r="D141" s="28"/>
      <c r="E141" s="28"/>
      <c r="F141" s="28"/>
      <c r="G141" s="28"/>
      <c r="H141" s="28"/>
      <c r="I141" s="45"/>
      <c r="J141" s="28"/>
      <c r="K141" s="28"/>
      <c r="L141" s="28"/>
      <c r="M141" s="28"/>
      <c r="N141" s="28"/>
    </row>
    <row r="142" spans="1:14" s="25" customFormat="1" x14ac:dyDescent="0.2">
      <c r="A142" s="28"/>
      <c r="B142" s="28"/>
      <c r="C142" s="28"/>
      <c r="D142" s="28"/>
      <c r="E142" s="28"/>
      <c r="F142" s="28"/>
      <c r="G142" s="28"/>
      <c r="H142" s="28"/>
      <c r="I142" s="45"/>
      <c r="J142" s="28"/>
      <c r="K142" s="28"/>
      <c r="L142" s="28"/>
      <c r="M142" s="28"/>
      <c r="N142" s="28"/>
    </row>
    <row r="143" spans="1:14" s="25" customFormat="1" x14ac:dyDescent="0.2">
      <c r="A143" s="28"/>
      <c r="B143" s="28"/>
      <c r="C143" s="28"/>
      <c r="D143" s="28"/>
      <c r="E143" s="28"/>
      <c r="F143" s="28"/>
      <c r="G143" s="28"/>
      <c r="H143" s="28"/>
      <c r="I143" s="45"/>
      <c r="J143" s="28"/>
      <c r="K143" s="28"/>
      <c r="L143" s="28"/>
      <c r="M143" s="28"/>
      <c r="N143" s="28"/>
    </row>
    <row r="144" spans="1:14" s="25" customFormat="1" x14ac:dyDescent="0.2">
      <c r="A144" s="28"/>
      <c r="B144" s="28"/>
      <c r="C144" s="28"/>
      <c r="D144" s="28"/>
      <c r="E144" s="28"/>
      <c r="F144" s="28"/>
      <c r="G144" s="28"/>
      <c r="H144" s="28"/>
      <c r="I144" s="45"/>
      <c r="J144" s="28"/>
      <c r="K144" s="28"/>
      <c r="L144" s="28"/>
      <c r="M144" s="28"/>
      <c r="N144" s="28"/>
    </row>
    <row r="145" spans="1:14" s="25" customFormat="1" x14ac:dyDescent="0.2">
      <c r="A145" s="28"/>
      <c r="B145" s="28"/>
      <c r="C145" s="28"/>
      <c r="D145" s="28"/>
      <c r="E145" s="28"/>
      <c r="F145" s="28"/>
      <c r="G145" s="28"/>
      <c r="H145" s="28"/>
      <c r="I145" s="45"/>
      <c r="J145" s="28"/>
      <c r="K145" s="28"/>
      <c r="L145" s="28"/>
      <c r="M145" s="28"/>
      <c r="N145" s="28"/>
    </row>
    <row r="146" spans="1:14" s="25" customFormat="1" x14ac:dyDescent="0.2">
      <c r="A146" s="28"/>
      <c r="B146" s="28"/>
      <c r="C146" s="28"/>
      <c r="D146" s="28"/>
      <c r="E146" s="28"/>
      <c r="F146" s="28"/>
      <c r="G146" s="28"/>
      <c r="H146" s="28"/>
      <c r="I146" s="45"/>
      <c r="J146" s="28"/>
      <c r="K146" s="28"/>
      <c r="L146" s="28"/>
      <c r="M146" s="28"/>
      <c r="N146" s="28"/>
    </row>
    <row r="147" spans="1:14" s="25" customFormat="1" x14ac:dyDescent="0.2">
      <c r="A147" s="28"/>
      <c r="B147" s="28"/>
      <c r="C147" s="28"/>
      <c r="D147" s="28"/>
      <c r="E147" s="28"/>
      <c r="F147" s="28"/>
      <c r="G147" s="28"/>
      <c r="H147" s="28"/>
      <c r="I147" s="45"/>
      <c r="J147" s="28"/>
      <c r="K147" s="28"/>
      <c r="L147" s="28"/>
      <c r="M147" s="28"/>
      <c r="N147" s="28"/>
    </row>
    <row r="148" spans="1:14" s="25" customFormat="1" x14ac:dyDescent="0.2">
      <c r="A148" s="28"/>
      <c r="B148" s="28"/>
      <c r="C148" s="28"/>
      <c r="D148" s="28"/>
      <c r="E148" s="28"/>
      <c r="F148" s="28"/>
      <c r="G148" s="28"/>
      <c r="H148" s="28"/>
      <c r="I148" s="45"/>
      <c r="J148" s="28"/>
      <c r="K148" s="28"/>
      <c r="L148" s="28"/>
      <c r="M148" s="28"/>
      <c r="N148" s="28"/>
    </row>
    <row r="149" spans="1:14" s="25" customFormat="1" x14ac:dyDescent="0.2">
      <c r="A149" s="28"/>
      <c r="B149" s="28"/>
      <c r="C149" s="28"/>
      <c r="D149" s="28"/>
      <c r="E149" s="28"/>
      <c r="F149" s="28"/>
      <c r="G149" s="28"/>
      <c r="H149" s="28"/>
      <c r="I149" s="45"/>
      <c r="J149" s="28"/>
      <c r="K149" s="28"/>
      <c r="L149" s="28"/>
      <c r="M149" s="28"/>
      <c r="N149" s="28"/>
    </row>
    <row r="150" spans="1:14" s="25" customFormat="1" x14ac:dyDescent="0.2">
      <c r="A150" s="28"/>
      <c r="B150" s="28"/>
      <c r="C150" s="28"/>
      <c r="D150" s="28"/>
      <c r="E150" s="28"/>
      <c r="F150" s="28"/>
      <c r="G150" s="28"/>
      <c r="H150" s="28"/>
      <c r="I150" s="45"/>
      <c r="J150" s="28"/>
      <c r="K150" s="28"/>
      <c r="L150" s="28"/>
      <c r="M150" s="28"/>
      <c r="N150" s="28"/>
    </row>
    <row r="151" spans="1:14" s="25" customFormat="1" x14ac:dyDescent="0.2">
      <c r="A151" s="28"/>
      <c r="B151" s="28"/>
      <c r="C151" s="28"/>
      <c r="D151" s="28"/>
      <c r="E151" s="28"/>
      <c r="F151" s="28"/>
      <c r="G151" s="28"/>
      <c r="H151" s="28"/>
      <c r="I151" s="45"/>
      <c r="J151" s="28"/>
      <c r="K151" s="28"/>
      <c r="L151" s="28"/>
      <c r="M151" s="28"/>
      <c r="N151" s="28"/>
    </row>
    <row r="152" spans="1:14" s="25" customFormat="1" x14ac:dyDescent="0.2">
      <c r="A152" s="28"/>
      <c r="B152" s="28"/>
      <c r="C152" s="28"/>
      <c r="D152" s="28"/>
      <c r="E152" s="28"/>
      <c r="F152" s="28"/>
      <c r="G152" s="28"/>
      <c r="H152" s="28"/>
      <c r="I152" s="45"/>
      <c r="J152" s="28"/>
      <c r="K152" s="28"/>
      <c r="L152" s="28"/>
      <c r="M152" s="28"/>
      <c r="N152" s="28"/>
    </row>
    <row r="153" spans="1:14" s="25" customFormat="1" x14ac:dyDescent="0.2">
      <c r="A153" s="28"/>
      <c r="B153" s="28"/>
      <c r="C153" s="28"/>
      <c r="D153" s="28"/>
      <c r="E153" s="28"/>
      <c r="F153" s="28"/>
      <c r="G153" s="28"/>
      <c r="H153" s="28"/>
      <c r="I153" s="45"/>
      <c r="J153" s="28"/>
      <c r="K153" s="28"/>
      <c r="L153" s="28"/>
      <c r="M153" s="28"/>
      <c r="N153" s="28"/>
    </row>
    <row r="154" spans="1:14" s="25" customFormat="1" x14ac:dyDescent="0.2">
      <c r="A154" s="28"/>
      <c r="B154" s="28"/>
      <c r="C154" s="28"/>
      <c r="D154" s="28"/>
      <c r="E154" s="28"/>
      <c r="F154" s="28"/>
      <c r="G154" s="28"/>
      <c r="H154" s="28"/>
      <c r="I154" s="45"/>
      <c r="J154" s="28"/>
      <c r="K154" s="28"/>
      <c r="L154" s="28"/>
      <c r="M154" s="28"/>
      <c r="N154" s="28"/>
    </row>
    <row r="155" spans="1:14" s="25" customFormat="1" x14ac:dyDescent="0.2">
      <c r="A155" s="28"/>
      <c r="B155" s="28"/>
      <c r="C155" s="28"/>
      <c r="D155" s="28"/>
      <c r="E155" s="28"/>
      <c r="F155" s="28"/>
      <c r="G155" s="28"/>
      <c r="H155" s="28"/>
      <c r="I155" s="45"/>
      <c r="J155" s="28"/>
      <c r="K155" s="28"/>
      <c r="L155" s="28"/>
      <c r="M155" s="28"/>
      <c r="N155" s="28"/>
    </row>
    <row r="156" spans="1:14" s="25" customFormat="1" x14ac:dyDescent="0.2">
      <c r="A156" s="28"/>
      <c r="B156" s="28"/>
      <c r="C156" s="28"/>
      <c r="D156" s="28"/>
      <c r="E156" s="28"/>
      <c r="F156" s="28"/>
      <c r="G156" s="28"/>
      <c r="H156" s="28"/>
      <c r="I156" s="45"/>
      <c r="J156" s="28"/>
      <c r="K156" s="28"/>
      <c r="L156" s="28"/>
      <c r="M156" s="28"/>
      <c r="N156" s="28"/>
    </row>
    <row r="157" spans="1:14" s="25" customFormat="1" x14ac:dyDescent="0.2">
      <c r="A157" s="28"/>
      <c r="B157" s="28"/>
      <c r="C157" s="28"/>
      <c r="D157" s="28"/>
      <c r="E157" s="28"/>
      <c r="F157" s="28"/>
      <c r="G157" s="28"/>
      <c r="H157" s="28"/>
      <c r="I157" s="45"/>
      <c r="J157" s="28"/>
      <c r="K157" s="28"/>
      <c r="L157" s="28"/>
      <c r="M157" s="28"/>
      <c r="N157" s="28"/>
    </row>
    <row r="158" spans="1:14" s="25" customFormat="1" x14ac:dyDescent="0.2">
      <c r="A158" s="28"/>
      <c r="B158" s="28"/>
      <c r="C158" s="28"/>
      <c r="D158" s="28"/>
      <c r="E158" s="28"/>
      <c r="F158" s="28"/>
      <c r="G158" s="28"/>
      <c r="H158" s="28"/>
      <c r="I158" s="45"/>
      <c r="J158" s="28"/>
      <c r="K158" s="28"/>
      <c r="L158" s="28"/>
      <c r="M158" s="28"/>
      <c r="N158" s="28"/>
    </row>
    <row r="159" spans="1:14" s="25" customFormat="1" x14ac:dyDescent="0.2">
      <c r="A159" s="28"/>
      <c r="B159" s="28"/>
      <c r="C159" s="28"/>
      <c r="D159" s="28"/>
      <c r="E159" s="28"/>
      <c r="F159" s="28"/>
      <c r="G159" s="28"/>
      <c r="H159" s="28"/>
      <c r="I159" s="45"/>
      <c r="J159" s="28"/>
      <c r="K159" s="28"/>
      <c r="L159" s="28"/>
      <c r="M159" s="28"/>
      <c r="N159" s="28"/>
    </row>
    <row r="160" spans="1:14" s="25" customFormat="1" x14ac:dyDescent="0.2">
      <c r="A160" s="28"/>
      <c r="B160" s="28"/>
      <c r="C160" s="28"/>
      <c r="D160" s="28"/>
      <c r="E160" s="28"/>
      <c r="F160" s="28"/>
      <c r="G160" s="28"/>
      <c r="H160" s="28"/>
      <c r="I160" s="45"/>
      <c r="J160" s="28"/>
      <c r="K160" s="28"/>
      <c r="L160" s="28"/>
      <c r="M160" s="28"/>
      <c r="N160" s="28"/>
    </row>
    <row r="161" spans="1:14" s="25" customFormat="1" x14ac:dyDescent="0.2">
      <c r="A161" s="28"/>
      <c r="B161" s="28"/>
      <c r="C161" s="28"/>
      <c r="D161" s="28"/>
      <c r="E161" s="28"/>
      <c r="F161" s="28"/>
      <c r="G161" s="28"/>
      <c r="H161" s="28"/>
      <c r="I161" s="45"/>
      <c r="J161" s="28"/>
      <c r="K161" s="28"/>
      <c r="L161" s="28"/>
      <c r="M161" s="28"/>
      <c r="N161" s="28"/>
    </row>
    <row r="162" spans="1:14" s="25" customFormat="1" x14ac:dyDescent="0.2">
      <c r="A162" s="28"/>
      <c r="B162" s="28"/>
      <c r="C162" s="28"/>
      <c r="D162" s="28"/>
      <c r="E162" s="28"/>
      <c r="F162" s="28"/>
      <c r="G162" s="28"/>
      <c r="H162" s="28"/>
      <c r="I162" s="45"/>
      <c r="J162" s="28"/>
      <c r="K162" s="28"/>
      <c r="L162" s="28"/>
      <c r="M162" s="28"/>
      <c r="N162" s="28"/>
    </row>
    <row r="163" spans="1:14" s="25" customFormat="1" x14ac:dyDescent="0.2">
      <c r="A163" s="28"/>
      <c r="B163" s="28"/>
      <c r="C163" s="28"/>
      <c r="D163" s="28"/>
      <c r="E163" s="28"/>
      <c r="F163" s="28"/>
      <c r="G163" s="28"/>
      <c r="H163" s="28"/>
      <c r="I163" s="45"/>
      <c r="J163" s="28"/>
      <c r="K163" s="28"/>
      <c r="L163" s="28"/>
      <c r="M163" s="28"/>
      <c r="N163" s="28"/>
    </row>
    <row r="164" spans="1:14" s="25" customFormat="1" x14ac:dyDescent="0.2">
      <c r="A164" s="28"/>
      <c r="B164" s="28"/>
      <c r="C164" s="28"/>
      <c r="D164" s="28"/>
      <c r="E164" s="28"/>
      <c r="F164" s="28"/>
      <c r="G164" s="28"/>
      <c r="H164" s="28"/>
      <c r="I164" s="45"/>
      <c r="J164" s="28"/>
      <c r="K164" s="28"/>
      <c r="L164" s="28"/>
      <c r="M164" s="28"/>
      <c r="N164" s="28"/>
    </row>
    <row r="165" spans="1:14" s="25" customFormat="1" x14ac:dyDescent="0.2">
      <c r="A165" s="28"/>
      <c r="B165" s="28"/>
      <c r="C165" s="28"/>
      <c r="D165" s="28"/>
      <c r="E165" s="28"/>
      <c r="F165" s="28"/>
      <c r="G165" s="28"/>
      <c r="H165" s="28"/>
      <c r="I165" s="45"/>
      <c r="J165" s="28"/>
      <c r="K165" s="28"/>
      <c r="L165" s="28"/>
      <c r="M165" s="28"/>
      <c r="N165" s="28"/>
    </row>
    <row r="166" spans="1:14" s="25" customFormat="1" x14ac:dyDescent="0.2">
      <c r="A166" s="28"/>
      <c r="B166" s="28"/>
      <c r="C166" s="28"/>
      <c r="D166" s="28"/>
      <c r="E166" s="28"/>
      <c r="F166" s="28"/>
      <c r="G166" s="28"/>
      <c r="H166" s="28"/>
      <c r="I166" s="45"/>
      <c r="J166" s="28"/>
      <c r="K166" s="28"/>
      <c r="L166" s="28"/>
      <c r="M166" s="28"/>
      <c r="N166" s="28"/>
    </row>
    <row r="167" spans="1:14" s="25" customFormat="1" x14ac:dyDescent="0.2">
      <c r="A167" s="28"/>
      <c r="B167" s="28"/>
      <c r="C167" s="28"/>
      <c r="D167" s="28"/>
      <c r="E167" s="28"/>
      <c r="F167" s="28"/>
      <c r="G167" s="28"/>
      <c r="H167" s="28"/>
      <c r="I167" s="45"/>
      <c r="J167" s="28"/>
      <c r="K167" s="28"/>
      <c r="L167" s="28"/>
      <c r="M167" s="28"/>
      <c r="N167" s="28"/>
    </row>
    <row r="168" spans="1:14" s="25" customFormat="1" x14ac:dyDescent="0.2">
      <c r="A168" s="28"/>
      <c r="B168" s="28"/>
      <c r="C168" s="28"/>
      <c r="D168" s="28"/>
      <c r="E168" s="28"/>
      <c r="F168" s="28"/>
      <c r="G168" s="28"/>
      <c r="H168" s="28"/>
      <c r="I168" s="45"/>
      <c r="J168" s="28"/>
      <c r="K168" s="28"/>
      <c r="L168" s="28"/>
      <c r="M168" s="28"/>
      <c r="N168" s="28"/>
    </row>
    <row r="169" spans="1:14" s="25" customFormat="1" x14ac:dyDescent="0.2">
      <c r="A169" s="28"/>
      <c r="B169" s="28"/>
      <c r="C169" s="28"/>
      <c r="D169" s="28"/>
      <c r="E169" s="28"/>
      <c r="F169" s="28"/>
      <c r="G169" s="28"/>
      <c r="H169" s="28"/>
      <c r="I169" s="45"/>
      <c r="J169" s="28"/>
      <c r="K169" s="28"/>
      <c r="L169" s="28"/>
      <c r="M169" s="28"/>
      <c r="N169" s="28"/>
    </row>
    <row r="170" spans="1:14" s="25" customFormat="1" x14ac:dyDescent="0.2">
      <c r="A170" s="28"/>
      <c r="B170" s="28"/>
      <c r="C170" s="28"/>
      <c r="D170" s="28"/>
      <c r="E170" s="28"/>
      <c r="F170" s="28"/>
      <c r="G170" s="28"/>
      <c r="H170" s="28"/>
      <c r="I170" s="45"/>
      <c r="J170" s="28"/>
      <c r="K170" s="28"/>
      <c r="L170" s="28"/>
      <c r="M170" s="28"/>
      <c r="N170" s="28"/>
    </row>
    <row r="171" spans="1:14" s="25" customFormat="1" x14ac:dyDescent="0.2">
      <c r="A171" s="28"/>
      <c r="B171" s="28"/>
      <c r="C171" s="28"/>
      <c r="D171" s="28"/>
      <c r="E171" s="28"/>
      <c r="F171" s="28"/>
      <c r="G171" s="28"/>
      <c r="H171" s="28"/>
      <c r="I171" s="45"/>
      <c r="J171" s="28"/>
      <c r="K171" s="28"/>
      <c r="L171" s="28"/>
      <c r="M171" s="28"/>
      <c r="N171" s="28"/>
    </row>
    <row r="172" spans="1:14" s="25" customFormat="1" x14ac:dyDescent="0.2">
      <c r="A172" s="28"/>
      <c r="B172" s="28"/>
      <c r="C172" s="28"/>
      <c r="D172" s="28"/>
      <c r="E172" s="28"/>
      <c r="F172" s="28"/>
      <c r="G172" s="28"/>
      <c r="H172" s="28"/>
      <c r="I172" s="45"/>
      <c r="J172" s="28"/>
      <c r="K172" s="28"/>
      <c r="L172" s="28"/>
      <c r="M172" s="28"/>
      <c r="N172" s="28"/>
    </row>
    <row r="173" spans="1:14" s="25" customFormat="1" x14ac:dyDescent="0.2">
      <c r="A173" s="28"/>
      <c r="B173" s="28"/>
      <c r="C173" s="28"/>
      <c r="D173" s="28"/>
      <c r="E173" s="28"/>
      <c r="F173" s="28"/>
      <c r="G173" s="28"/>
      <c r="H173" s="28"/>
      <c r="I173" s="45"/>
      <c r="J173" s="28"/>
      <c r="K173" s="28"/>
      <c r="L173" s="28"/>
      <c r="M173" s="28"/>
      <c r="N173" s="28"/>
    </row>
    <row r="174" spans="1:14" s="25" customFormat="1" x14ac:dyDescent="0.2">
      <c r="A174" s="28"/>
      <c r="B174" s="28"/>
      <c r="C174" s="28"/>
      <c r="D174" s="28"/>
      <c r="E174" s="28"/>
      <c r="F174" s="28"/>
      <c r="G174" s="28"/>
      <c r="H174" s="28"/>
      <c r="I174" s="45"/>
      <c r="J174" s="28"/>
      <c r="K174" s="28"/>
      <c r="L174" s="28"/>
      <c r="M174" s="28"/>
      <c r="N174" s="28"/>
    </row>
    <row r="175" spans="1:14" s="25" customFormat="1" x14ac:dyDescent="0.2">
      <c r="A175" s="28"/>
      <c r="B175" s="28"/>
      <c r="C175" s="28"/>
      <c r="D175" s="28"/>
      <c r="E175" s="28"/>
      <c r="F175" s="28"/>
      <c r="G175" s="28"/>
      <c r="H175" s="28"/>
      <c r="I175" s="45"/>
      <c r="J175" s="28"/>
      <c r="K175" s="28"/>
      <c r="L175" s="28"/>
      <c r="M175" s="28"/>
      <c r="N175" s="28"/>
    </row>
    <row r="176" spans="1:14" s="25" customFormat="1" x14ac:dyDescent="0.2">
      <c r="A176" s="28"/>
      <c r="B176" s="28"/>
      <c r="C176" s="28"/>
      <c r="D176" s="28"/>
      <c r="E176" s="28"/>
      <c r="F176" s="28"/>
      <c r="G176" s="28"/>
      <c r="H176" s="28"/>
      <c r="I176" s="45"/>
      <c r="J176" s="28"/>
      <c r="K176" s="28"/>
      <c r="L176" s="28"/>
      <c r="M176" s="28"/>
      <c r="N176" s="28"/>
    </row>
    <row r="177" spans="1:14" s="25" customFormat="1" x14ac:dyDescent="0.2">
      <c r="A177" s="28"/>
      <c r="B177" s="28"/>
      <c r="C177" s="28"/>
      <c r="D177" s="28"/>
      <c r="E177" s="28"/>
      <c r="F177" s="28"/>
      <c r="G177" s="28"/>
      <c r="H177" s="28"/>
      <c r="I177" s="45"/>
      <c r="J177" s="28"/>
      <c r="K177" s="28"/>
      <c r="L177" s="28"/>
      <c r="M177" s="28"/>
      <c r="N177" s="28"/>
    </row>
    <row r="178" spans="1:14" s="25" customFormat="1" x14ac:dyDescent="0.2">
      <c r="A178" s="28"/>
      <c r="B178" s="28"/>
      <c r="C178" s="28"/>
      <c r="D178" s="28"/>
      <c r="E178" s="28"/>
      <c r="F178" s="28"/>
      <c r="G178" s="28"/>
      <c r="H178" s="28"/>
      <c r="I178" s="45"/>
      <c r="J178" s="28"/>
      <c r="K178" s="28"/>
      <c r="L178" s="28"/>
      <c r="M178" s="28"/>
      <c r="N178" s="28"/>
    </row>
    <row r="179" spans="1:14" s="25" customFormat="1" x14ac:dyDescent="0.2">
      <c r="A179" s="28"/>
      <c r="B179" s="28"/>
      <c r="C179" s="28"/>
      <c r="D179" s="28"/>
      <c r="E179" s="28"/>
      <c r="F179" s="28"/>
      <c r="G179" s="28"/>
      <c r="H179" s="28"/>
      <c r="I179" s="45"/>
      <c r="J179" s="28"/>
      <c r="K179" s="28"/>
      <c r="L179" s="28"/>
      <c r="M179" s="28"/>
      <c r="N179" s="28"/>
    </row>
    <row r="180" spans="1:14" s="25" customFormat="1" x14ac:dyDescent="0.2">
      <c r="A180" s="28"/>
      <c r="B180" s="28"/>
      <c r="C180" s="28"/>
      <c r="D180" s="28"/>
      <c r="E180" s="28"/>
      <c r="F180" s="28"/>
      <c r="G180" s="28"/>
      <c r="H180" s="28"/>
      <c r="I180" s="45"/>
      <c r="J180" s="28"/>
      <c r="K180" s="28"/>
      <c r="L180" s="28"/>
      <c r="M180" s="28"/>
      <c r="N180" s="28"/>
    </row>
    <row r="181" spans="1:14" s="25" customFormat="1" x14ac:dyDescent="0.2">
      <c r="A181" s="28"/>
      <c r="B181" s="28"/>
      <c r="C181" s="28"/>
      <c r="D181" s="28"/>
      <c r="E181" s="28"/>
      <c r="F181" s="28"/>
      <c r="G181" s="28"/>
      <c r="H181" s="28"/>
      <c r="I181" s="45"/>
      <c r="J181" s="28"/>
      <c r="K181" s="28"/>
      <c r="L181" s="28"/>
      <c r="M181" s="28"/>
      <c r="N181" s="28"/>
    </row>
    <row r="182" spans="1:14" s="25" customFormat="1" x14ac:dyDescent="0.2">
      <c r="A182" s="28"/>
      <c r="B182" s="28"/>
      <c r="C182" s="28"/>
      <c r="D182" s="28"/>
      <c r="E182" s="28"/>
      <c r="F182" s="28"/>
      <c r="G182" s="28"/>
      <c r="H182" s="28"/>
      <c r="I182" s="45"/>
      <c r="J182" s="28"/>
      <c r="K182" s="28"/>
      <c r="L182" s="28"/>
      <c r="M182" s="28"/>
      <c r="N182" s="28"/>
    </row>
    <row r="183" spans="1:14" s="25" customFormat="1" x14ac:dyDescent="0.2">
      <c r="A183" s="28"/>
      <c r="B183" s="28"/>
      <c r="C183" s="28"/>
      <c r="D183" s="28"/>
      <c r="E183" s="28"/>
      <c r="F183" s="28"/>
      <c r="G183" s="28"/>
      <c r="H183" s="28"/>
      <c r="I183" s="45"/>
      <c r="J183" s="28"/>
      <c r="K183" s="28"/>
      <c r="L183" s="28"/>
      <c r="M183" s="28"/>
      <c r="N183" s="28"/>
    </row>
    <row r="184" spans="1:14" s="25" customFormat="1" x14ac:dyDescent="0.2">
      <c r="A184" s="28"/>
      <c r="B184" s="28"/>
      <c r="C184" s="28"/>
      <c r="D184" s="28"/>
      <c r="E184" s="28"/>
      <c r="F184" s="28"/>
      <c r="G184" s="28"/>
      <c r="H184" s="28"/>
      <c r="I184" s="45"/>
      <c r="J184" s="28"/>
      <c r="K184" s="28"/>
      <c r="L184" s="28"/>
      <c r="M184" s="28"/>
      <c r="N184" s="28"/>
    </row>
    <row r="185" spans="1:14" s="25" customFormat="1" x14ac:dyDescent="0.2">
      <c r="A185" s="28"/>
      <c r="B185" s="28"/>
      <c r="C185" s="28"/>
      <c r="D185" s="28"/>
      <c r="E185" s="28"/>
      <c r="F185" s="28"/>
      <c r="G185" s="28"/>
      <c r="H185" s="28"/>
      <c r="I185" s="45"/>
      <c r="J185" s="28"/>
      <c r="K185" s="28"/>
      <c r="L185" s="28"/>
      <c r="M185" s="28"/>
      <c r="N185" s="28"/>
    </row>
    <row r="186" spans="1:14" s="25" customFormat="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4" s="25" customForma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s="25" customFormat="1" x14ac:dyDescent="0.2">
      <c r="A188" s="28"/>
      <c r="B188" s="28"/>
      <c r="C188" s="28"/>
      <c r="D188" s="28"/>
      <c r="E188" s="28"/>
      <c r="F188" s="28"/>
      <c r="G188" s="28"/>
      <c r="H188" s="28"/>
      <c r="I188" s="44"/>
      <c r="J188" s="28"/>
      <c r="K188" s="28"/>
      <c r="L188" s="28"/>
      <c r="M188" s="28"/>
      <c r="N188" s="28"/>
    </row>
    <row r="189" spans="1:14" s="25" customFormat="1" x14ac:dyDescent="0.2">
      <c r="A189" s="28"/>
      <c r="B189" s="28"/>
      <c r="C189" s="46"/>
      <c r="D189" s="46"/>
      <c r="E189" s="46"/>
      <c r="F189" s="47"/>
      <c r="G189" s="47"/>
      <c r="H189" s="47"/>
      <c r="I189" s="44"/>
      <c r="J189" s="28"/>
      <c r="K189" s="28"/>
      <c r="L189" s="28"/>
      <c r="M189" s="28"/>
      <c r="N189" s="28"/>
    </row>
    <row r="190" spans="1:14" s="25" customFormat="1" x14ac:dyDescent="0.2">
      <c r="A190" s="28"/>
      <c r="B190" s="28"/>
      <c r="C190" s="28"/>
      <c r="D190" s="28"/>
      <c r="E190" s="28"/>
      <c r="F190" s="28"/>
      <c r="G190" s="28"/>
      <c r="H190" s="48"/>
      <c r="I190" s="28"/>
      <c r="J190" s="28"/>
      <c r="K190" s="28"/>
      <c r="L190" s="28"/>
      <c r="M190" s="28"/>
      <c r="N190" s="28"/>
    </row>
    <row r="191" spans="1:14" s="25" customFormat="1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</cp:lastModifiedBy>
  <cp:lastPrinted>2018-03-06T19:06:46Z</cp:lastPrinted>
  <dcterms:created xsi:type="dcterms:W3CDTF">2009-11-12T18:51:53Z</dcterms:created>
  <dcterms:modified xsi:type="dcterms:W3CDTF">2023-05-26T13:58:00Z</dcterms:modified>
</cp:coreProperties>
</file>