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05" windowWidth="15015" windowHeight="8070" activeTab="1"/>
  </bookViews>
  <sheets>
    <sheet name="BD_Unidades" sheetId="1" r:id="rId1"/>
    <sheet name="SBPE total" sheetId="2" r:id="rId2"/>
  </sheets>
  <definedNames>
    <definedName name="_xlfn.IFERROR" hidden="1">#NAME?</definedName>
    <definedName name="_xlnm.Print_Area" localSheetId="0">'BD_Unidades'!$A:$G</definedName>
    <definedName name="_xlnm.Print_Area" localSheetId="1">'SBPE total'!$A$1:$L$42</definedName>
    <definedName name="_xlnm.Print_Titles" localSheetId="1">'SBPE total'!$73:$76</definedName>
  </definedNames>
  <calcPr fullCalcOnLoad="1"/>
</workbook>
</file>

<file path=xl/sharedStrings.xml><?xml version="1.0" encoding="utf-8"?>
<sst xmlns="http://schemas.openxmlformats.org/spreadsheetml/2006/main" count="43" uniqueCount="29">
  <si>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</si>
  <si>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</si>
  <si>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</si>
  <si>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</si>
  <si>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</si>
  <si>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</si>
  <si>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</si>
  <si>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</si>
  <si>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</si>
  <si>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</si>
  <si>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</si>
  <si>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</si>
  <si>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</si>
  <si>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</si>
  <si>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</si>
  <si>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</si>
  <si>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</si>
  <si>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</si>
  <si>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</si>
  <si>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</si>
  <si>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</si>
  <si>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</si>
  <si>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</si>
  <si>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</si>
  <si>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</si>
  <si>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</si>
  <si>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</si>
  <si>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</si>
  <si>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Obs: em vermelho dados provisórios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</si>
</sst>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0.0%"/>
    <numFmt numFmtId="180" formatCode="#\ ###\ ###\ ##0\ "/>
    <numFmt numFmtId="181" formatCode="General_)"/>
    <numFmt numFmtId="182" formatCode="d/m"/>
    <numFmt numFmtId="183" formatCode="[$-416]dddd\,\ d&quot; de &quot;mmmm&quot; de &quot;yyyy"/>
    <numFmt numFmtId="184" formatCode="mmm/yyyy"/>
    <numFmt numFmtId="185" formatCode="0.000"/>
    <numFmt numFmtId="186" formatCode="0.0"/>
    <numFmt numFmtId="187" formatCode="#,##0.000"/>
    <numFmt numFmtId="188" formatCode="#,##0.0"/>
    <numFmt numFmtId="189" formatCode="_(* #,##0.0_);_(* \(#,##0.0\);_(* &quot;-&quot;??_);_(@_)"/>
    <numFmt numFmtId="190" formatCode="_(* #.##0_);_(* \(#.##0\);_(* &quot;-&quot;??_);_(@_)"/>
  </numFmts>
  <fonts count="61">
    <font>
      <sz val="10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name val="SwitzerlandLight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Calibri"/>
      <family val="2"/>
    </font>
    <font>
      <sz val="10"/>
      <color indexed="9"/>
      <name val="Times New Roman"/>
      <family val="1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0" fontId="6" fillId="0" borderId="1">
      <alignment/>
      <protection/>
    </xf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176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1" borderId="5" applyNumberFormat="0" applyFont="0" applyAlignment="0" applyProtection="0"/>
    <xf numFmtId="9" fontId="0" fillId="0" borderId="0" applyFont="0" applyFill="0" applyBorder="0" applyAlignment="0" applyProtection="0"/>
    <xf numFmtId="181" fontId="7" fillId="0" borderId="0" applyAlignment="0">
      <protection/>
    </xf>
    <xf numFmtId="0" fontId="48" fillId="32" borderId="0" applyNumberFormat="0" applyBorder="0" applyAlignment="0" applyProtection="0"/>
    <xf numFmtId="0" fontId="49" fillId="21" borderId="6" applyNumberFormat="0" applyAlignment="0" applyProtection="0"/>
    <xf numFmtId="175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" fillId="0" borderId="7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0" fillId="33" borderId="12" xfId="0" applyFont="1" applyFill="1" applyBorder="1" applyAlignment="1">
      <alignment horizontal="center"/>
    </xf>
    <xf numFmtId="0" fontId="10" fillId="34" borderId="13" xfId="48" applyFont="1" applyFill="1" applyBorder="1" applyAlignment="1">
      <alignment horizontal="center"/>
      <protection/>
    </xf>
    <xf numFmtId="0" fontId="10" fillId="34" borderId="14" xfId="48" applyFont="1" applyFill="1" applyBorder="1" applyAlignment="1">
      <alignment horizontal="center"/>
      <protection/>
    </xf>
    <xf numFmtId="17" fontId="32" fillId="0" borderId="15" xfId="0" applyNumberFormat="1" applyFont="1" applyBorder="1" applyAlignment="1" quotePrefix="1">
      <alignment horizontal="left"/>
    </xf>
    <xf numFmtId="178" fontId="32" fillId="0" borderId="0" xfId="65" applyNumberFormat="1" applyFont="1" applyBorder="1" applyAlignment="1">
      <alignment/>
    </xf>
    <xf numFmtId="178" fontId="32" fillId="0" borderId="15" xfId="65" applyNumberFormat="1" applyFont="1" applyBorder="1" applyAlignment="1">
      <alignment/>
    </xf>
    <xf numFmtId="177" fontId="32" fillId="0" borderId="0" xfId="65" applyFont="1" applyBorder="1" applyAlignment="1">
      <alignment/>
    </xf>
    <xf numFmtId="178" fontId="32" fillId="0" borderId="0" xfId="65" applyNumberFormat="1" applyFont="1" applyFill="1" applyBorder="1" applyAlignment="1">
      <alignment/>
    </xf>
    <xf numFmtId="178" fontId="32" fillId="0" borderId="15" xfId="65" applyNumberFormat="1" applyFont="1" applyFill="1" applyBorder="1" applyAlignment="1">
      <alignment/>
    </xf>
    <xf numFmtId="177" fontId="32" fillId="0" borderId="0" xfId="65" applyFont="1" applyFill="1" applyBorder="1" applyAlignment="1">
      <alignment/>
    </xf>
    <xf numFmtId="0" fontId="10" fillId="0" borderId="16" xfId="0" applyFont="1" applyBorder="1" applyAlignment="1">
      <alignment/>
    </xf>
    <xf numFmtId="0" fontId="32" fillId="0" borderId="16" xfId="0" applyFont="1" applyBorder="1" applyAlignment="1">
      <alignment/>
    </xf>
    <xf numFmtId="178" fontId="32" fillId="0" borderId="16" xfId="65" applyNumberFormat="1" applyFont="1" applyBorder="1" applyAlignment="1">
      <alignment/>
    </xf>
    <xf numFmtId="179" fontId="32" fillId="0" borderId="16" xfId="51" applyNumberFormat="1" applyFont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32" fillId="0" borderId="0" xfId="0" applyFont="1" applyAlignment="1">
      <alignment/>
    </xf>
    <xf numFmtId="178" fontId="3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48" applyFo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9" fontId="0" fillId="0" borderId="0" xfId="51" applyFont="1" applyBorder="1" applyAlignment="1" applyProtection="1">
      <alignment/>
      <protection locked="0"/>
    </xf>
    <xf numFmtId="9" fontId="0" fillId="0" borderId="0" xfId="51" applyFont="1" applyBorder="1" applyAlignment="1" applyProtection="1">
      <alignment/>
      <protection locked="0"/>
    </xf>
    <xf numFmtId="9" fontId="5" fillId="0" borderId="0" xfId="51" applyFon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65" applyNumberFormat="1" applyFont="1" applyBorder="1" applyAlignment="1" applyProtection="1">
      <alignment/>
      <protection locked="0"/>
    </xf>
    <xf numFmtId="177" fontId="0" fillId="0" borderId="0" xfId="65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8" fontId="32" fillId="0" borderId="0" xfId="65" applyNumberFormat="1" applyFont="1" applyBorder="1" applyAlignment="1">
      <alignment/>
    </xf>
    <xf numFmtId="177" fontId="32" fillId="0" borderId="0" xfId="65" applyNumberFormat="1" applyFont="1" applyFill="1" applyBorder="1" applyAlignment="1">
      <alignment/>
    </xf>
    <xf numFmtId="0" fontId="10" fillId="0" borderId="0" xfId="48" applyFont="1" applyProtection="1">
      <alignment/>
      <protection hidden="1"/>
    </xf>
    <xf numFmtId="0" fontId="10" fillId="34" borderId="14" xfId="48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Fill="1" applyBorder="1" applyAlignment="1" applyProtection="1" quotePrefix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78" fontId="0" fillId="0" borderId="0" xfId="65" applyNumberFormat="1" applyBorder="1" applyAlignment="1" applyProtection="1">
      <alignment/>
      <protection hidden="1"/>
    </xf>
    <xf numFmtId="179" fontId="0" fillId="0" borderId="0" xfId="51" applyNumberFormat="1" applyBorder="1" applyAlignment="1" applyProtection="1">
      <alignment/>
      <protection hidden="1"/>
    </xf>
    <xf numFmtId="0" fontId="58" fillId="0" borderId="0" xfId="0" applyFont="1" applyAlignment="1" applyProtection="1" quotePrefix="1">
      <alignment horizontal="left"/>
      <protection locked="0"/>
    </xf>
    <xf numFmtId="178" fontId="57" fillId="0" borderId="0" xfId="0" applyNumberFormat="1" applyFont="1" applyAlignment="1" applyProtection="1">
      <alignment/>
      <protection locked="0"/>
    </xf>
    <xf numFmtId="177" fontId="57" fillId="0" borderId="0" xfId="65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 quotePrefix="1">
      <alignment horizontal="left"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65" applyFont="1" applyFill="1" applyBorder="1" applyAlignment="1" applyProtection="1">
      <alignment/>
      <protection locked="0"/>
    </xf>
    <xf numFmtId="0" fontId="4" fillId="8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178" fontId="0" fillId="0" borderId="17" xfId="0" applyNumberFormat="1" applyFont="1" applyBorder="1" applyAlignment="1" applyProtection="1">
      <alignment/>
      <protection hidden="1"/>
    </xf>
    <xf numFmtId="178" fontId="0" fillId="0" borderId="0" xfId="0" applyNumberFormat="1" applyFont="1" applyAlignment="1" applyProtection="1">
      <alignment/>
      <protection hidden="1"/>
    </xf>
    <xf numFmtId="17" fontId="32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0" fontId="59" fillId="0" borderId="0" xfId="0" applyFont="1" applyFill="1" applyBorder="1" applyAlignment="1" quotePrefix="1">
      <alignment horizontal="left"/>
    </xf>
    <xf numFmtId="0" fontId="32" fillId="35" borderId="15" xfId="0" applyFont="1" applyFill="1" applyBorder="1" applyAlignment="1">
      <alignment/>
    </xf>
    <xf numFmtId="178" fontId="32" fillId="35" borderId="0" xfId="65" applyNumberFormat="1" applyFont="1" applyFill="1" applyBorder="1" applyAlignment="1">
      <alignment/>
    </xf>
    <xf numFmtId="178" fontId="32" fillId="35" borderId="15" xfId="65" applyNumberFormat="1" applyFont="1" applyFill="1" applyBorder="1" applyAlignment="1">
      <alignment/>
    </xf>
    <xf numFmtId="177" fontId="32" fillId="35" borderId="0" xfId="65" applyNumberFormat="1" applyFont="1" applyFill="1" applyBorder="1" applyAlignment="1">
      <alignment/>
    </xf>
    <xf numFmtId="43" fontId="0" fillId="0" borderId="0" xfId="0" applyNumberFormat="1" applyAlignment="1">
      <alignment/>
    </xf>
    <xf numFmtId="178" fontId="11" fillId="8" borderId="18" xfId="0" applyNumberFormat="1" applyFont="1" applyFill="1" applyBorder="1" applyAlignment="1" applyProtection="1">
      <alignment/>
      <protection hidden="1"/>
    </xf>
    <xf numFmtId="178" fontId="11" fillId="8" borderId="0" xfId="0" applyNumberFormat="1" applyFont="1" applyFill="1" applyAlignment="1" applyProtection="1">
      <alignment/>
      <protection hidden="1"/>
    </xf>
    <xf numFmtId="182" fontId="57" fillId="0" borderId="0" xfId="49" applyNumberFormat="1" applyFont="1" applyAlignment="1" applyProtection="1">
      <alignment horizontal="center"/>
      <protection locked="0"/>
    </xf>
    <xf numFmtId="14" fontId="57" fillId="0" borderId="0" xfId="49" applyNumberFormat="1" applyFont="1" applyProtection="1">
      <alignment/>
      <protection locked="0"/>
    </xf>
    <xf numFmtId="0" fontId="57" fillId="0" borderId="0" xfId="49" applyFont="1" applyProtection="1">
      <alignment/>
      <protection locked="0"/>
    </xf>
    <xf numFmtId="14" fontId="57" fillId="0" borderId="0" xfId="49" applyNumberFormat="1" applyFont="1" applyAlignment="1" applyProtection="1">
      <alignment horizontal="left"/>
      <protection locked="0"/>
    </xf>
    <xf numFmtId="17" fontId="60" fillId="0" borderId="0" xfId="49" applyNumberFormat="1" applyFont="1" applyBorder="1" applyAlignment="1" applyProtection="1">
      <alignment horizontal="left"/>
      <protection locked="0"/>
    </xf>
    <xf numFmtId="0" fontId="10" fillId="34" borderId="0" xfId="48" applyFont="1" applyFill="1" applyBorder="1" applyAlignment="1">
      <alignment horizontal="center"/>
      <protection/>
    </xf>
    <xf numFmtId="0" fontId="10" fillId="34" borderId="19" xfId="48" applyFont="1" applyFill="1" applyBorder="1" applyAlignment="1">
      <alignment horizontal="center"/>
      <protection/>
    </xf>
    <xf numFmtId="0" fontId="10" fillId="34" borderId="20" xfId="48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4" borderId="21" xfId="48" applyFont="1" applyFill="1" applyBorder="1" applyAlignment="1" applyProtection="1">
      <alignment horizontal="center"/>
      <protection hidden="1"/>
    </xf>
    <xf numFmtId="0" fontId="10" fillId="34" borderId="22" xfId="48" applyFont="1" applyFill="1" applyBorder="1" applyAlignment="1" applyProtection="1">
      <alignment horizontal="center"/>
      <protection hidden="1"/>
    </xf>
    <xf numFmtId="0" fontId="10" fillId="34" borderId="13" xfId="48" applyFont="1" applyFill="1" applyBorder="1" applyAlignment="1" applyProtection="1">
      <alignment horizontal="center"/>
      <protection hidden="1"/>
    </xf>
    <xf numFmtId="0" fontId="10" fillId="34" borderId="14" xfId="48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" xfId="48"/>
    <cellStyle name="Normal_cub_geral" xfId="49"/>
    <cellStyle name="Nota" xfId="50"/>
    <cellStyle name="Percent" xfId="51"/>
    <cellStyle name="Rodape_BOL1-02" xfId="52"/>
    <cellStyle name="Ruim" xfId="53"/>
    <cellStyle name="Saída" xfId="54"/>
    <cellStyle name="Comma [0]" xfId="55"/>
    <cellStyle name="Texto de Aviso" xfId="56"/>
    <cellStyle name="Texto Explicativo" xfId="57"/>
    <cellStyle name="Titul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Unidades Financiadas   - </a:t>
            </a:r>
          </a:p>
        </c:rich>
      </c:tx>
      <c:layout>
        <c:manualLayout>
          <c:xMode val="factor"/>
          <c:yMode val="factor"/>
          <c:x val="-0.054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85"/>
          <c:w val="0.97225"/>
          <c:h val="0.77775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total'!$B$9:$B$20</c:f>
              <c:numCache/>
            </c:numRef>
          </c:val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total'!$C$9:$C$20</c:f>
              <c:numCache/>
            </c:numRef>
          </c:val>
        </c:ser>
        <c:overlap val="100"/>
        <c:gapWidth val="50"/>
        <c:axId val="47845286"/>
        <c:axId val="27954391"/>
      </c:bar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954391"/>
        <c:crosses val="autoZero"/>
        <c:auto val="1"/>
        <c:lblOffset val="100"/>
        <c:tickLblSkip val="1"/>
        <c:noMultiLvlLbl val="0"/>
      </c:catAx>
      <c:valAx>
        <c:axId val="27954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45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89725"/>
          <c:w val="0.593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Valores Financiados   -  </a:t>
            </a:r>
          </a:p>
        </c:rich>
      </c:tx>
      <c:layout>
        <c:manualLayout>
          <c:xMode val="factor"/>
          <c:yMode val="factor"/>
          <c:x val="0.004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5"/>
          <c:w val="0.96925"/>
          <c:h val="0.77775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total'!$E$9:$E$20</c:f>
              <c:numCache/>
            </c:numRef>
          </c:val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'SBPE total'!$A$9:$A$20</c:f>
              <c:strCache/>
            </c:strRef>
          </c:cat>
          <c:val>
            <c:numRef>
              <c:f>'SBPE total'!$F$9:$F$20</c:f>
              <c:numCache/>
            </c:numRef>
          </c:val>
        </c:ser>
        <c:overlap val="100"/>
        <c:gapWidth val="50"/>
        <c:axId val="50262928"/>
        <c:axId val="49713169"/>
      </c:bar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713169"/>
        <c:crosses val="autoZero"/>
        <c:auto val="1"/>
        <c:lblOffset val="100"/>
        <c:tickLblSkip val="1"/>
        <c:noMultiLvlLbl val="0"/>
      </c:catAx>
      <c:valAx>
        <c:axId val="49713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262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89725"/>
          <c:w val="0.573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76200</xdr:rowOff>
    </xdr:from>
    <xdr:to>
      <xdr:col>0</xdr:col>
      <xdr:colOff>600075</xdr:colOff>
      <xdr:row>3</xdr:row>
      <xdr:rowOff>95250</xdr:rowOff>
    </xdr:to>
    <xdr:pic>
      <xdr:nvPicPr>
        <xdr:cNvPr id="1" name="Imagem 17" descr="Logo Abecip 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>
      <xdr:nvGraphicFramePr>
        <xdr:cNvPr id="2" name="Gráfico 3"/>
        <xdr:cNvGraphicFramePr/>
      </xdr:nvGraphicFramePr>
      <xdr:xfrm>
        <a:off x="0" y="4010025"/>
        <a:ext cx="4276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>
      <xdr:nvGraphicFramePr>
        <xdr:cNvPr id="3" name="Gráfico 4"/>
        <xdr:cNvGraphicFramePr/>
      </xdr:nvGraphicFramePr>
      <xdr:xfrm>
        <a:off x="4410075" y="4019550"/>
        <a:ext cx="45529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76200</xdr:colOff>
      <xdr:row>5</xdr:row>
      <xdr:rowOff>66675</xdr:rowOff>
    </xdr:from>
    <xdr:to>
      <xdr:col>9</xdr:col>
      <xdr:colOff>895350</xdr:colOff>
      <xdr:row>9</xdr:row>
      <xdr:rowOff>38100</xdr:rowOff>
    </xdr:to>
    <xdr:sp>
      <xdr:nvSpPr>
        <xdr:cNvPr id="4" name="Seta para a direita 4"/>
        <xdr:cNvSpPr>
          <a:spLocks/>
        </xdr:cNvSpPr>
      </xdr:nvSpPr>
      <xdr:spPr>
        <a:xfrm>
          <a:off x="5867400" y="942975"/>
          <a:ext cx="1514475" cy="619125"/>
        </a:xfrm>
        <a:prstGeom prst="rightArrow">
          <a:avLst>
            <a:gd name="adj" fmla="val 29370"/>
          </a:avLst>
        </a:prstGeom>
        <a:solidFill>
          <a:srgbClr val="C6D9F1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Selecione o Período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GridLines="0" zoomScalePageLayoutView="0" workbookViewId="0" topLeftCell="A1">
      <pane xSplit="1" ySplit="5" topLeftCell="B174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97" sqref="B197:G197"/>
    </sheetView>
  </sheetViews>
  <sheetFormatPr defaultColWidth="9.140625" defaultRowHeight="12.75"/>
  <cols>
    <col min="7" max="7" width="10.00390625" style="0" bestFit="1" customWidth="1"/>
    <col min="8" max="8" width="14.00390625" style="0" bestFit="1" customWidth="1"/>
    <col min="9" max="9" width="13.57421875" style="0" bestFit="1" customWidth="1"/>
  </cols>
  <sheetData>
    <row r="1" spans="2:7" ht="12.75">
      <c r="B1" s="80" t="s">
        <v>23</v>
      </c>
      <c r="C1" s="80"/>
      <c r="D1" s="80"/>
      <c r="E1" s="80"/>
      <c r="F1" s="80"/>
      <c r="G1" s="80"/>
    </row>
    <row r="2" spans="2:7" ht="12.75">
      <c r="B2" s="81" t="s">
        <v>0</v>
      </c>
      <c r="C2" s="81"/>
      <c r="D2" s="81"/>
      <c r="E2" s="81"/>
      <c r="F2" s="81"/>
      <c r="G2" s="81"/>
    </row>
    <row r="3" spans="2:7" ht="12.75">
      <c r="B3" s="58"/>
      <c r="C3" s="58"/>
      <c r="D3" s="58"/>
      <c r="E3" s="58"/>
      <c r="F3" s="58"/>
      <c r="G3" s="58"/>
    </row>
    <row r="4" spans="1:7" ht="12.75">
      <c r="A4" s="1" t="s">
        <v>3</v>
      </c>
      <c r="B4" s="77" t="s">
        <v>1</v>
      </c>
      <c r="C4" s="77"/>
      <c r="D4" s="78"/>
      <c r="E4" s="79" t="s">
        <v>2</v>
      </c>
      <c r="F4" s="77"/>
      <c r="G4" s="78"/>
    </row>
    <row r="5" spans="1:7" ht="12.75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ht="12.75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83.952373</v>
      </c>
      <c r="G6" s="7">
        <v>97.492843</v>
      </c>
    </row>
    <row r="7" spans="1:7" ht="12.75">
      <c r="A7" s="4">
        <v>37288</v>
      </c>
      <c r="B7" s="5">
        <v>483</v>
      </c>
      <c r="C7" s="5">
        <v>1456</v>
      </c>
      <c r="D7" s="6">
        <v>1939</v>
      </c>
      <c r="E7" s="7">
        <v>32.117295</v>
      </c>
      <c r="F7" s="7">
        <v>96.12279</v>
      </c>
      <c r="G7" s="7">
        <v>128.240085</v>
      </c>
    </row>
    <row r="8" spans="1:7" ht="12.75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164.305016</v>
      </c>
    </row>
    <row r="9" spans="1:7" ht="12.75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152.570462</v>
      </c>
    </row>
    <row r="10" spans="1:7" ht="12.75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</v>
      </c>
      <c r="G10" s="7">
        <v>121.76194000000001</v>
      </c>
    </row>
    <row r="11" spans="1:7" ht="12.75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</v>
      </c>
    </row>
    <row r="12" spans="1:7" ht="12.75">
      <c r="A12" s="4">
        <v>37438</v>
      </c>
      <c r="B12" s="5">
        <v>216</v>
      </c>
      <c r="C12" s="5">
        <v>1706</v>
      </c>
      <c r="D12" s="6">
        <v>1922</v>
      </c>
      <c r="E12" s="7">
        <v>9.707348</v>
      </c>
      <c r="F12" s="7">
        <v>108.753411</v>
      </c>
      <c r="G12" s="7">
        <v>118.460759</v>
      </c>
    </row>
    <row r="13" spans="1:7" ht="12.75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</v>
      </c>
      <c r="G13" s="7">
        <v>149.35217600000001</v>
      </c>
    </row>
    <row r="14" spans="1:7" ht="12.75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93.045666</v>
      </c>
      <c r="G14" s="7">
        <v>213.665956</v>
      </c>
    </row>
    <row r="15" spans="1:7" ht="12.75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ht="12.75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81.119688</v>
      </c>
      <c r="G16" s="7">
        <v>182.323188</v>
      </c>
    </row>
    <row r="17" spans="1:7" ht="12.75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</v>
      </c>
      <c r="G17" s="7">
        <v>157.513376</v>
      </c>
    </row>
    <row r="18" spans="1:7" ht="12.75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</v>
      </c>
      <c r="G18" s="7">
        <v>114.879097</v>
      </c>
    </row>
    <row r="19" spans="1:7" ht="12.75">
      <c r="A19" s="4">
        <v>37653</v>
      </c>
      <c r="B19" s="5">
        <v>1473</v>
      </c>
      <c r="C19" s="5">
        <v>1368</v>
      </c>
      <c r="D19" s="6">
        <v>2841</v>
      </c>
      <c r="E19" s="7">
        <v>59.431</v>
      </c>
      <c r="F19" s="7">
        <v>85.82481</v>
      </c>
      <c r="G19" s="7">
        <v>145.25581</v>
      </c>
    </row>
    <row r="20" spans="1:7" ht="12.75">
      <c r="A20" s="4">
        <v>37681</v>
      </c>
      <c r="B20" s="5">
        <v>864</v>
      </c>
      <c r="C20" s="5">
        <v>1242</v>
      </c>
      <c r="D20" s="6">
        <v>2106</v>
      </c>
      <c r="E20" s="7">
        <v>49.048</v>
      </c>
      <c r="F20" s="7">
        <v>88.217937</v>
      </c>
      <c r="G20" s="7">
        <v>137.265937</v>
      </c>
    </row>
    <row r="21" spans="1:7" ht="12.75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</v>
      </c>
      <c r="G21" s="7">
        <v>148.95091100000002</v>
      </c>
    </row>
    <row r="22" spans="1:7" ht="12.75">
      <c r="A22" s="4">
        <v>37742</v>
      </c>
      <c r="B22" s="5">
        <v>2000</v>
      </c>
      <c r="C22" s="5">
        <v>1600</v>
      </c>
      <c r="D22" s="6">
        <v>3600</v>
      </c>
      <c r="E22" s="7">
        <v>89.006466</v>
      </c>
      <c r="F22" s="7">
        <v>98.387276</v>
      </c>
      <c r="G22" s="7">
        <v>187.393742</v>
      </c>
    </row>
    <row r="23" spans="1:7" ht="12.75">
      <c r="A23" s="4">
        <v>37773</v>
      </c>
      <c r="B23" s="5">
        <v>924</v>
      </c>
      <c r="C23" s="5">
        <v>1603</v>
      </c>
      <c r="D23" s="6">
        <v>2527</v>
      </c>
      <c r="E23" s="7">
        <v>48.666786</v>
      </c>
      <c r="F23" s="7">
        <v>99.486058</v>
      </c>
      <c r="G23" s="7">
        <v>148.15284400000002</v>
      </c>
    </row>
    <row r="24" spans="1:7" ht="12.75">
      <c r="A24" s="4">
        <v>37803</v>
      </c>
      <c r="B24" s="5">
        <v>1397</v>
      </c>
      <c r="C24" s="5">
        <v>1914</v>
      </c>
      <c r="D24" s="6">
        <v>3311</v>
      </c>
      <c r="E24" s="7">
        <v>100.339694</v>
      </c>
      <c r="F24" s="7">
        <v>119.29882</v>
      </c>
      <c r="G24" s="7">
        <v>219.638514</v>
      </c>
    </row>
    <row r="25" spans="1:7" ht="12.75">
      <c r="A25" s="4">
        <v>37834</v>
      </c>
      <c r="B25" s="5">
        <v>1495</v>
      </c>
      <c r="C25" s="5">
        <v>1991</v>
      </c>
      <c r="D25" s="6">
        <v>3486</v>
      </c>
      <c r="E25" s="7">
        <v>79.407579</v>
      </c>
      <c r="F25" s="7">
        <v>140.680095</v>
      </c>
      <c r="G25" s="7">
        <v>220.087674</v>
      </c>
    </row>
    <row r="26" spans="1:7" ht="12.75">
      <c r="A26" s="4">
        <v>37865</v>
      </c>
      <c r="B26" s="5">
        <v>752</v>
      </c>
      <c r="C26" s="5">
        <v>1851</v>
      </c>
      <c r="D26" s="6">
        <v>2603</v>
      </c>
      <c r="E26" s="7">
        <v>38.475971</v>
      </c>
      <c r="F26" s="7">
        <v>121.172348</v>
      </c>
      <c r="G26" s="7">
        <v>159.64831900000001</v>
      </c>
    </row>
    <row r="27" spans="1:7" ht="12.75">
      <c r="A27" s="4">
        <v>37895</v>
      </c>
      <c r="B27" s="5">
        <v>1216</v>
      </c>
      <c r="C27" s="5">
        <v>1835</v>
      </c>
      <c r="D27" s="6">
        <v>3051</v>
      </c>
      <c r="E27" s="7">
        <v>91.633934</v>
      </c>
      <c r="F27" s="7">
        <v>110.143945</v>
      </c>
      <c r="G27" s="7">
        <v>201.77787899999998</v>
      </c>
    </row>
    <row r="28" spans="1:7" ht="12.75">
      <c r="A28" s="4">
        <v>37926</v>
      </c>
      <c r="B28" s="5">
        <v>2693</v>
      </c>
      <c r="C28" s="5">
        <v>1852</v>
      </c>
      <c r="D28" s="6">
        <v>4545</v>
      </c>
      <c r="E28" s="7">
        <v>152.757189</v>
      </c>
      <c r="F28" s="7">
        <v>119.236425</v>
      </c>
      <c r="G28" s="7">
        <v>271.993614</v>
      </c>
    </row>
    <row r="29" spans="1:7" ht="12.75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121.498173</v>
      </c>
      <c r="G29" s="7">
        <v>262.627834</v>
      </c>
    </row>
    <row r="30" spans="1:7" ht="12.75">
      <c r="A30" s="4">
        <v>37987</v>
      </c>
      <c r="B30" s="5">
        <v>729</v>
      </c>
      <c r="C30" s="5">
        <v>1721</v>
      </c>
      <c r="D30" s="6">
        <v>2450</v>
      </c>
      <c r="E30" s="7">
        <v>45.706378</v>
      </c>
      <c r="F30" s="7">
        <v>126.750679</v>
      </c>
      <c r="G30" s="7">
        <v>172.45705700000002</v>
      </c>
    </row>
    <row r="31" spans="1:7" ht="12.75">
      <c r="A31" s="4">
        <v>38018</v>
      </c>
      <c r="B31" s="5">
        <v>1303</v>
      </c>
      <c r="C31" s="5">
        <v>1441</v>
      </c>
      <c r="D31" s="6">
        <v>2744</v>
      </c>
      <c r="E31" s="7">
        <v>76.30538299999999</v>
      </c>
      <c r="F31" s="7">
        <v>91.543298</v>
      </c>
      <c r="G31" s="7">
        <v>167.848681</v>
      </c>
    </row>
    <row r="32" spans="1:7" ht="12.75">
      <c r="A32" s="4">
        <v>38047</v>
      </c>
      <c r="B32" s="5">
        <v>3024</v>
      </c>
      <c r="C32" s="5">
        <v>3046</v>
      </c>
      <c r="D32" s="6">
        <v>6070</v>
      </c>
      <c r="E32" s="7">
        <v>88.401868</v>
      </c>
      <c r="F32" s="7">
        <v>123.857101</v>
      </c>
      <c r="G32" s="7">
        <v>212.25896899999998</v>
      </c>
    </row>
    <row r="33" spans="1:7" ht="12.75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</v>
      </c>
      <c r="G33" s="7">
        <v>283.053925</v>
      </c>
    </row>
    <row r="34" spans="1:7" ht="12.75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</v>
      </c>
    </row>
    <row r="35" spans="1:7" ht="12.75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266.599246</v>
      </c>
    </row>
    <row r="36" spans="1:7" ht="12.75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</v>
      </c>
      <c r="G36" s="7">
        <v>278.302281</v>
      </c>
    </row>
    <row r="37" spans="1:7" ht="12.75">
      <c r="A37" s="4">
        <v>38200</v>
      </c>
      <c r="B37" s="5">
        <v>1487</v>
      </c>
      <c r="C37" s="5">
        <v>2007</v>
      </c>
      <c r="D37" s="6">
        <v>3494</v>
      </c>
      <c r="E37" s="7">
        <v>92.835465</v>
      </c>
      <c r="F37" s="7">
        <v>132.304139</v>
      </c>
      <c r="G37" s="7">
        <v>225.139604</v>
      </c>
    </row>
    <row r="38" spans="1:7" ht="12.75">
      <c r="A38" s="4">
        <v>38231</v>
      </c>
      <c r="B38" s="5">
        <v>1429</v>
      </c>
      <c r="C38" s="5">
        <v>2039</v>
      </c>
      <c r="D38" s="6">
        <v>3468</v>
      </c>
      <c r="E38" s="7">
        <v>96.758574</v>
      </c>
      <c r="F38" s="7">
        <v>134.164199</v>
      </c>
      <c r="G38" s="7">
        <v>230.922773</v>
      </c>
    </row>
    <row r="39" spans="1:7" ht="12.75">
      <c r="A39" s="4">
        <v>38261</v>
      </c>
      <c r="B39" s="5">
        <v>1566</v>
      </c>
      <c r="C39" s="5">
        <v>1904</v>
      </c>
      <c r="D39" s="6">
        <v>3470</v>
      </c>
      <c r="E39" s="7">
        <v>84.92297400000001</v>
      </c>
      <c r="F39" s="7">
        <v>126.482292</v>
      </c>
      <c r="G39" s="7">
        <v>211.405266</v>
      </c>
    </row>
    <row r="40" spans="1:7" ht="12.75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</v>
      </c>
      <c r="G40" s="7">
        <v>344.70493</v>
      </c>
    </row>
    <row r="41" spans="1:7" ht="12.75">
      <c r="A41" s="4">
        <v>38322</v>
      </c>
      <c r="B41" s="5">
        <v>2544</v>
      </c>
      <c r="C41" s="5">
        <v>2855</v>
      </c>
      <c r="D41" s="6">
        <v>5399</v>
      </c>
      <c r="E41" s="7">
        <v>167.365024</v>
      </c>
      <c r="F41" s="7">
        <v>227.906343</v>
      </c>
      <c r="G41" s="7">
        <v>395.271367</v>
      </c>
    </row>
    <row r="42" spans="1:7" ht="12.75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275.743497</v>
      </c>
    </row>
    <row r="43" spans="1:7" ht="12.75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</v>
      </c>
    </row>
    <row r="44" spans="1:7" ht="12.75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149.932754</v>
      </c>
      <c r="G44" s="7">
        <v>411.51735499999995</v>
      </c>
    </row>
    <row r="45" spans="1:7" ht="12.75">
      <c r="A45" s="4">
        <v>38443</v>
      </c>
      <c r="B45" s="5">
        <v>3506</v>
      </c>
      <c r="C45" s="5">
        <v>2026</v>
      </c>
      <c r="D45" s="6">
        <v>5532</v>
      </c>
      <c r="E45" s="7">
        <v>317.565374</v>
      </c>
      <c r="F45" s="7">
        <v>164.916308</v>
      </c>
      <c r="G45" s="7">
        <v>482.481682</v>
      </c>
    </row>
    <row r="46" spans="1:7" ht="12.75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157.082968</v>
      </c>
      <c r="G46" s="7">
        <v>289.762384</v>
      </c>
    </row>
    <row r="47" spans="1:7" ht="12.75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361.637209</v>
      </c>
    </row>
    <row r="48" spans="1:7" ht="12.75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</v>
      </c>
    </row>
    <row r="49" spans="1:7" ht="12.75">
      <c r="A49" s="4">
        <v>38565</v>
      </c>
      <c r="B49" s="5">
        <v>1467</v>
      </c>
      <c r="C49" s="5">
        <v>2237</v>
      </c>
      <c r="D49" s="6">
        <v>3704</v>
      </c>
      <c r="E49" s="7">
        <v>137.880024</v>
      </c>
      <c r="F49" s="7">
        <v>173.692558</v>
      </c>
      <c r="G49" s="7">
        <v>311.572582</v>
      </c>
    </row>
    <row r="50" spans="1:7" ht="12.75">
      <c r="A50" s="4">
        <v>38596</v>
      </c>
      <c r="B50" s="5">
        <v>2189</v>
      </c>
      <c r="C50" s="5">
        <v>2010</v>
      </c>
      <c r="D50" s="6">
        <v>4199</v>
      </c>
      <c r="E50" s="7">
        <v>235.507562</v>
      </c>
      <c r="F50" s="7">
        <v>153.080812</v>
      </c>
      <c r="G50" s="7">
        <v>388.58837400000004</v>
      </c>
    </row>
    <row r="51" spans="1:7" ht="12.75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ht="12.75">
      <c r="A52" s="4">
        <v>38657</v>
      </c>
      <c r="B52" s="5">
        <v>4853</v>
      </c>
      <c r="C52" s="5">
        <v>2093</v>
      </c>
      <c r="D52" s="6">
        <v>6946</v>
      </c>
      <c r="E52" s="7">
        <v>458.253852</v>
      </c>
      <c r="F52" s="7">
        <v>160.170259</v>
      </c>
      <c r="G52" s="7">
        <v>618.424111</v>
      </c>
    </row>
    <row r="53" spans="1:7" ht="12.75">
      <c r="A53" s="4">
        <v>38687</v>
      </c>
      <c r="B53" s="5">
        <v>7622</v>
      </c>
      <c r="C53" s="5">
        <v>3409</v>
      </c>
      <c r="D53" s="6">
        <v>11031</v>
      </c>
      <c r="E53" s="7">
        <v>343.015539</v>
      </c>
      <c r="F53" s="7">
        <v>246.985256</v>
      </c>
      <c r="G53" s="7">
        <v>590.0007949999999</v>
      </c>
    </row>
    <row r="54" spans="1:7" ht="19.5" customHeight="1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</v>
      </c>
      <c r="G54" s="7">
        <v>475.524911</v>
      </c>
    </row>
    <row r="55" spans="1:7" ht="12.75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296.540934</v>
      </c>
      <c r="G55" s="7">
        <v>478.36845</v>
      </c>
    </row>
    <row r="56" spans="1:7" ht="12.75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385.782811</v>
      </c>
      <c r="G56" s="7">
        <v>610.927195</v>
      </c>
    </row>
    <row r="57" spans="1:7" ht="12.75">
      <c r="A57" s="4">
        <v>38808</v>
      </c>
      <c r="B57" s="5">
        <v>4090</v>
      </c>
      <c r="C57" s="5">
        <v>5560</v>
      </c>
      <c r="D57" s="6">
        <v>9650</v>
      </c>
      <c r="E57" s="7">
        <v>449.118907</v>
      </c>
      <c r="F57" s="7">
        <v>377.681166</v>
      </c>
      <c r="G57" s="7">
        <v>826.800073</v>
      </c>
    </row>
    <row r="58" spans="1:7" ht="12.75">
      <c r="A58" s="4">
        <v>38838</v>
      </c>
      <c r="B58" s="5">
        <v>4461</v>
      </c>
      <c r="C58" s="5">
        <v>6143</v>
      </c>
      <c r="D58" s="6">
        <v>10604</v>
      </c>
      <c r="E58" s="7">
        <v>424.194833</v>
      </c>
      <c r="F58" s="7">
        <v>432.5505070000001</v>
      </c>
      <c r="G58" s="7">
        <v>856.7453400000002</v>
      </c>
    </row>
    <row r="59" spans="1:7" ht="12.75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</v>
      </c>
      <c r="G59" s="7">
        <v>896.901144</v>
      </c>
    </row>
    <row r="60" spans="1:7" ht="12.75">
      <c r="A60" s="4">
        <v>38899</v>
      </c>
      <c r="B60" s="5">
        <v>4480</v>
      </c>
      <c r="C60" s="5">
        <v>6109</v>
      </c>
      <c r="D60" s="6">
        <v>10589</v>
      </c>
      <c r="E60" s="7">
        <v>374.729162</v>
      </c>
      <c r="F60" s="7">
        <v>441.770651</v>
      </c>
      <c r="G60" s="7">
        <v>816.4998129999999</v>
      </c>
    </row>
    <row r="61" spans="1:7" ht="12.75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</v>
      </c>
      <c r="G61" s="7">
        <v>983.3618040000001</v>
      </c>
    </row>
    <row r="62" spans="1:7" ht="12.75">
      <c r="A62" s="4">
        <v>38961</v>
      </c>
      <c r="B62" s="5">
        <v>2920</v>
      </c>
      <c r="C62" s="5">
        <v>5905</v>
      </c>
      <c r="D62" s="6">
        <v>8825</v>
      </c>
      <c r="E62" s="7">
        <v>348.953483</v>
      </c>
      <c r="F62" s="7">
        <v>432.918646</v>
      </c>
      <c r="G62" s="7">
        <v>781.8721290000001</v>
      </c>
    </row>
    <row r="63" spans="1:7" ht="12.75">
      <c r="A63" s="4">
        <v>38991</v>
      </c>
      <c r="B63" s="5">
        <v>4824</v>
      </c>
      <c r="C63" s="5">
        <v>5175</v>
      </c>
      <c r="D63" s="6">
        <v>9999</v>
      </c>
      <c r="E63" s="7">
        <v>447.440024</v>
      </c>
      <c r="F63" s="7">
        <v>379.578391</v>
      </c>
      <c r="G63" s="7">
        <v>827.018415</v>
      </c>
    </row>
    <row r="64" spans="1:7" ht="12.75">
      <c r="A64" s="4">
        <v>39022</v>
      </c>
      <c r="B64" s="5">
        <v>4913</v>
      </c>
      <c r="C64" s="5">
        <v>5635</v>
      </c>
      <c r="D64" s="6">
        <v>10548</v>
      </c>
      <c r="E64" s="7">
        <v>393.505709</v>
      </c>
      <c r="F64" s="7">
        <v>413.775126</v>
      </c>
      <c r="G64" s="7">
        <v>807.280835</v>
      </c>
    </row>
    <row r="65" spans="1:7" ht="12.75">
      <c r="A65" s="4">
        <v>39052</v>
      </c>
      <c r="B65" s="5">
        <v>4834</v>
      </c>
      <c r="C65" s="5">
        <v>6447</v>
      </c>
      <c r="D65" s="6">
        <v>11281</v>
      </c>
      <c r="E65" s="7">
        <v>507.196544</v>
      </c>
      <c r="F65" s="7">
        <v>471.790357</v>
      </c>
      <c r="G65" s="7">
        <v>978.986901</v>
      </c>
    </row>
    <row r="66" spans="1:7" ht="19.5" customHeight="1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486.960765</v>
      </c>
      <c r="G66" s="7">
        <v>704.270551</v>
      </c>
    </row>
    <row r="67" spans="1:7" ht="12.75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471.994197</v>
      </c>
      <c r="G67" s="7">
        <v>885.302223</v>
      </c>
    </row>
    <row r="68" spans="1:7" ht="12.75">
      <c r="A68" s="4">
        <v>39142</v>
      </c>
      <c r="B68" s="5">
        <v>6684</v>
      </c>
      <c r="C68" s="5">
        <v>9346</v>
      </c>
      <c r="D68" s="6">
        <v>16030</v>
      </c>
      <c r="E68" s="7">
        <v>590.487963</v>
      </c>
      <c r="F68" s="7">
        <v>725.624092</v>
      </c>
      <c r="G68" s="7">
        <v>1316.112055</v>
      </c>
    </row>
    <row r="69" spans="1:7" ht="12.75">
      <c r="A69" s="4">
        <v>39173</v>
      </c>
      <c r="B69" s="5">
        <v>5366</v>
      </c>
      <c r="C69" s="8">
        <v>7915</v>
      </c>
      <c r="D69" s="9">
        <v>13281</v>
      </c>
      <c r="E69" s="10">
        <v>570.773476</v>
      </c>
      <c r="F69" s="10">
        <v>623.972838</v>
      </c>
      <c r="G69" s="7">
        <v>1194.746314</v>
      </c>
    </row>
    <row r="70" spans="1:7" ht="12.75">
      <c r="A70" s="4">
        <v>39203</v>
      </c>
      <c r="B70" s="5">
        <v>6986</v>
      </c>
      <c r="C70" s="8">
        <v>9287</v>
      </c>
      <c r="D70" s="9">
        <v>16273</v>
      </c>
      <c r="E70" s="10">
        <v>634.507441</v>
      </c>
      <c r="F70" s="10">
        <v>805.06295</v>
      </c>
      <c r="G70" s="7">
        <v>1439.570391</v>
      </c>
    </row>
    <row r="71" spans="1:7" ht="12.75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ht="12.75">
      <c r="A72" s="4">
        <v>39264</v>
      </c>
      <c r="B72" s="8">
        <v>7558</v>
      </c>
      <c r="C72" s="8">
        <v>10420</v>
      </c>
      <c r="D72" s="9">
        <v>17978</v>
      </c>
      <c r="E72" s="10">
        <v>785.619052</v>
      </c>
      <c r="F72" s="10">
        <v>816.758518</v>
      </c>
      <c r="G72" s="10">
        <v>1602.37757</v>
      </c>
    </row>
    <row r="73" spans="1:7" ht="12.75">
      <c r="A73" s="4">
        <v>39295</v>
      </c>
      <c r="B73" s="5">
        <v>7346</v>
      </c>
      <c r="C73" s="8">
        <v>11038</v>
      </c>
      <c r="D73" s="9">
        <v>18384</v>
      </c>
      <c r="E73" s="10">
        <v>843.1508729999999</v>
      </c>
      <c r="F73" s="10">
        <v>952.612733</v>
      </c>
      <c r="G73" s="7">
        <v>1795.763606</v>
      </c>
    </row>
    <row r="74" spans="1:7" ht="12.75">
      <c r="A74" s="4">
        <v>39326</v>
      </c>
      <c r="B74" s="5">
        <v>9059</v>
      </c>
      <c r="C74" s="8">
        <v>8814</v>
      </c>
      <c r="D74" s="9">
        <v>17873</v>
      </c>
      <c r="E74" s="10">
        <v>960.789286</v>
      </c>
      <c r="F74" s="10">
        <v>759.030071</v>
      </c>
      <c r="G74" s="7">
        <v>1719.8193569999999</v>
      </c>
    </row>
    <row r="75" spans="1:7" ht="12.75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</v>
      </c>
      <c r="G75" s="7">
        <v>1995.6933290000002</v>
      </c>
    </row>
    <row r="76" spans="1:7" ht="12.75">
      <c r="A76" s="4">
        <v>39387</v>
      </c>
      <c r="B76" s="5">
        <v>12508</v>
      </c>
      <c r="C76" s="8">
        <v>9380</v>
      </c>
      <c r="D76" s="9">
        <v>21888</v>
      </c>
      <c r="E76" s="10">
        <v>1462.7567</v>
      </c>
      <c r="F76" s="10">
        <v>917.754209</v>
      </c>
      <c r="G76" s="7">
        <v>2380.5109089999996</v>
      </c>
    </row>
    <row r="77" spans="1:7" ht="12.75">
      <c r="A77" s="4">
        <v>39417</v>
      </c>
      <c r="B77" s="5">
        <v>8784</v>
      </c>
      <c r="C77" s="8">
        <v>9708</v>
      </c>
      <c r="D77" s="9">
        <v>18492</v>
      </c>
      <c r="E77" s="10">
        <v>995.323726</v>
      </c>
      <c r="F77" s="10">
        <v>865.307351</v>
      </c>
      <c r="G77" s="7">
        <v>1860.631077</v>
      </c>
    </row>
    <row r="78" spans="1:7" ht="19.5" customHeight="1">
      <c r="A78" s="4">
        <v>39448</v>
      </c>
      <c r="B78" s="5">
        <v>9113</v>
      </c>
      <c r="C78" s="5">
        <v>7964</v>
      </c>
      <c r="D78" s="6">
        <v>17077</v>
      </c>
      <c r="E78" s="7">
        <v>876.786146</v>
      </c>
      <c r="F78" s="7">
        <v>745.1171</v>
      </c>
      <c r="G78" s="7">
        <v>1621.903246</v>
      </c>
    </row>
    <row r="79" spans="1:7" ht="12.75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</v>
      </c>
      <c r="G79" s="7">
        <v>1957.1942809999998</v>
      </c>
    </row>
    <row r="80" spans="1:7" ht="12.75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854.210122</v>
      </c>
      <c r="G80" s="7">
        <v>1891.762904</v>
      </c>
    </row>
    <row r="81" spans="1:7" ht="12.75">
      <c r="A81" s="4">
        <v>39539</v>
      </c>
      <c r="B81" s="5">
        <v>9329</v>
      </c>
      <c r="C81" s="5">
        <v>9776</v>
      </c>
      <c r="D81" s="6">
        <v>19105</v>
      </c>
      <c r="E81" s="7">
        <v>1052.751627</v>
      </c>
      <c r="F81" s="7">
        <v>971.63259</v>
      </c>
      <c r="G81" s="7">
        <v>2024.3842170000003</v>
      </c>
    </row>
    <row r="82" spans="1:7" ht="12.75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1102.355725</v>
      </c>
      <c r="G82" s="7">
        <v>2261.729888</v>
      </c>
    </row>
    <row r="83" spans="1:7" ht="12.75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</v>
      </c>
      <c r="G83" s="7">
        <v>3192.297673</v>
      </c>
    </row>
    <row r="84" spans="1:7" ht="12.75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</v>
      </c>
      <c r="G84" s="7">
        <v>3432.376265</v>
      </c>
    </row>
    <row r="85" spans="1:7" ht="12.75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ht="12.75">
      <c r="A86" s="4">
        <v>39692</v>
      </c>
      <c r="B86" s="5">
        <v>14826</v>
      </c>
      <c r="C86" s="8">
        <v>14548</v>
      </c>
      <c r="D86" s="9">
        <v>29374</v>
      </c>
      <c r="E86" s="10">
        <v>1499.99249</v>
      </c>
      <c r="F86" s="10">
        <v>1434.801361</v>
      </c>
      <c r="G86" s="7">
        <v>2934.7938510000004</v>
      </c>
    </row>
    <row r="87" spans="1:7" ht="12.75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ht="12.75">
      <c r="A88" s="4">
        <v>39753</v>
      </c>
      <c r="B88" s="5">
        <v>10855</v>
      </c>
      <c r="C88" s="8">
        <v>12881</v>
      </c>
      <c r="D88" s="9">
        <v>23736</v>
      </c>
      <c r="E88" s="10">
        <v>1018.029289</v>
      </c>
      <c r="F88" s="10">
        <v>1287.566529</v>
      </c>
      <c r="G88" s="7">
        <v>2305.595818</v>
      </c>
    </row>
    <row r="89" spans="1:7" ht="12.75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</v>
      </c>
      <c r="G89" s="7">
        <v>2535.318776</v>
      </c>
    </row>
    <row r="90" spans="1:7" ht="19.5" customHeight="1">
      <c r="A90" s="4">
        <v>39814</v>
      </c>
      <c r="B90" s="5">
        <v>7234</v>
      </c>
      <c r="C90" s="8">
        <v>10426</v>
      </c>
      <c r="D90" s="9">
        <v>17660</v>
      </c>
      <c r="E90" s="10">
        <v>794.274485</v>
      </c>
      <c r="F90" s="10">
        <v>1098.199044</v>
      </c>
      <c r="G90" s="7">
        <v>1892.4735289999999</v>
      </c>
    </row>
    <row r="91" spans="1:7" ht="12.75">
      <c r="A91" s="4">
        <v>39845</v>
      </c>
      <c r="B91" s="5">
        <v>6482</v>
      </c>
      <c r="C91" s="8">
        <v>10041</v>
      </c>
      <c r="D91" s="9">
        <v>16523</v>
      </c>
      <c r="E91" s="10">
        <v>657.9429739999999</v>
      </c>
      <c r="F91" s="10">
        <v>1066.564985</v>
      </c>
      <c r="G91" s="7">
        <v>1724.507959</v>
      </c>
    </row>
    <row r="92" spans="1:7" ht="12.75">
      <c r="A92" s="4">
        <v>39873</v>
      </c>
      <c r="B92" s="5">
        <v>9253</v>
      </c>
      <c r="C92" s="8">
        <v>12194</v>
      </c>
      <c r="D92" s="9">
        <v>21447</v>
      </c>
      <c r="E92" s="10">
        <v>920.3299589999999</v>
      </c>
      <c r="F92" s="10">
        <v>1334.016572</v>
      </c>
      <c r="G92" s="7">
        <v>2254.346531</v>
      </c>
    </row>
    <row r="93" spans="1:7" ht="12.75">
      <c r="A93" s="4">
        <v>39904</v>
      </c>
      <c r="B93" s="5">
        <v>10819</v>
      </c>
      <c r="C93" s="8">
        <v>11931</v>
      </c>
      <c r="D93" s="9">
        <v>22750</v>
      </c>
      <c r="E93" s="10">
        <v>984.372981</v>
      </c>
      <c r="F93" s="10">
        <v>1367.122282</v>
      </c>
      <c r="G93" s="7">
        <v>2351.495263</v>
      </c>
    </row>
    <row r="94" spans="1:7" ht="12.75">
      <c r="A94" s="4">
        <v>39934</v>
      </c>
      <c r="B94" s="5">
        <v>7170</v>
      </c>
      <c r="C94" s="8">
        <v>12557</v>
      </c>
      <c r="D94" s="9">
        <v>19727</v>
      </c>
      <c r="E94" s="10">
        <v>804.0550489999999</v>
      </c>
      <c r="F94" s="10">
        <v>1463.882397</v>
      </c>
      <c r="G94" s="7">
        <v>2267.937446</v>
      </c>
    </row>
    <row r="95" spans="1:7" ht="12.75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ht="12.75">
      <c r="A96" s="4">
        <v>39995</v>
      </c>
      <c r="B96" s="5">
        <v>9692</v>
      </c>
      <c r="C96" s="8">
        <v>15957</v>
      </c>
      <c r="D96" s="9">
        <v>25649</v>
      </c>
      <c r="E96" s="10">
        <v>985.8165859999999</v>
      </c>
      <c r="F96" s="10">
        <v>1955.22495</v>
      </c>
      <c r="G96" s="7">
        <v>2941.0415359999997</v>
      </c>
    </row>
    <row r="97" spans="1:7" ht="12.75">
      <c r="A97" s="4">
        <v>40026</v>
      </c>
      <c r="B97" s="5">
        <v>13853</v>
      </c>
      <c r="C97" s="8">
        <v>15788</v>
      </c>
      <c r="D97" s="9">
        <v>29641</v>
      </c>
      <c r="E97" s="10">
        <v>1154.723462</v>
      </c>
      <c r="F97" s="10">
        <v>2026.993811</v>
      </c>
      <c r="G97" s="7">
        <v>3181.717273</v>
      </c>
    </row>
    <row r="98" spans="1:7" ht="12.75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ht="12.75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3376.467245</v>
      </c>
    </row>
    <row r="100" spans="1:7" ht="12.75">
      <c r="A100" s="4">
        <v>40118</v>
      </c>
      <c r="B100" s="4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2097.799463</v>
      </c>
      <c r="G100" s="41">
        <f>SUM(E100:F100)</f>
        <v>3635.0374359999996</v>
      </c>
    </row>
    <row r="101" spans="1:7" ht="12.75">
      <c r="A101" s="4">
        <v>40148</v>
      </c>
      <c r="B101" s="4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2390.637109</v>
      </c>
      <c r="G101" s="41">
        <f>SUM(E101:F101)</f>
        <v>3829.3676509999996</v>
      </c>
    </row>
    <row r="102" spans="1:7" s="53" customFormat="1" ht="19.5" customHeight="1">
      <c r="A102" s="4">
        <v>40179</v>
      </c>
      <c r="B102" s="4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1859.52749</v>
      </c>
      <c r="G102" s="41">
        <f>SUM(E102:F102)</f>
        <v>2875.564165</v>
      </c>
    </row>
    <row r="103" spans="1:7" s="53" customFormat="1" ht="12.75">
      <c r="A103" s="4">
        <v>40210</v>
      </c>
      <c r="B103" s="40">
        <v>11477</v>
      </c>
      <c r="C103" s="8">
        <v>13256</v>
      </c>
      <c r="D103" s="9">
        <f aca="true" t="shared" si="0" ref="D103:D113">SUM(B103:C103)</f>
        <v>24733</v>
      </c>
      <c r="E103" s="10">
        <v>1152.757751</v>
      </c>
      <c r="F103" s="10">
        <v>1835.8171969999996</v>
      </c>
      <c r="G103" s="41">
        <f aca="true" t="shared" si="1" ref="G103:G113">SUM(E103:F103)</f>
        <v>2988.5749479999995</v>
      </c>
    </row>
    <row r="104" spans="1:7" s="53" customFormat="1" ht="12.75">
      <c r="A104" s="4">
        <v>40238</v>
      </c>
      <c r="B104" s="4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</v>
      </c>
      <c r="G104" s="41">
        <f t="shared" si="1"/>
        <v>4114.057152</v>
      </c>
    </row>
    <row r="105" spans="1:7" s="53" customFormat="1" ht="12.75">
      <c r="A105" s="4">
        <v>40269</v>
      </c>
      <c r="B105" s="40">
        <v>20164</v>
      </c>
      <c r="C105" s="8">
        <v>17373</v>
      </c>
      <c r="D105" s="9">
        <f t="shared" si="0"/>
        <v>37537</v>
      </c>
      <c r="E105" s="10">
        <v>1926.774855</v>
      </c>
      <c r="F105" s="10">
        <v>2420.2965860000004</v>
      </c>
      <c r="G105" s="41">
        <f t="shared" si="1"/>
        <v>4347.071441</v>
      </c>
    </row>
    <row r="106" spans="1:7" s="53" customFormat="1" ht="12.75">
      <c r="A106" s="4">
        <v>40299</v>
      </c>
      <c r="B106" s="40">
        <v>14447</v>
      </c>
      <c r="C106" s="8">
        <v>18312</v>
      </c>
      <c r="D106" s="9">
        <f t="shared" si="0"/>
        <v>32759</v>
      </c>
      <c r="E106" s="10">
        <v>1722.759471</v>
      </c>
      <c r="F106" s="10">
        <v>2527.09166</v>
      </c>
      <c r="G106" s="41">
        <f t="shared" si="1"/>
        <v>4249.851131</v>
      </c>
    </row>
    <row r="107" spans="1:7" ht="12.75">
      <c r="A107" s="4">
        <v>40330</v>
      </c>
      <c r="B107" s="40">
        <v>22581</v>
      </c>
      <c r="C107" s="8">
        <v>18225</v>
      </c>
      <c r="D107" s="9">
        <f t="shared" si="0"/>
        <v>40806</v>
      </c>
      <c r="E107" s="10">
        <v>2523.921415</v>
      </c>
      <c r="F107" s="10">
        <v>2741.767572</v>
      </c>
      <c r="G107" s="41">
        <f t="shared" si="1"/>
        <v>5265.6889869999995</v>
      </c>
    </row>
    <row r="108" spans="1:7" ht="12.75">
      <c r="A108" s="4">
        <v>40360</v>
      </c>
      <c r="B108" s="40">
        <v>19636</v>
      </c>
      <c r="C108" s="8">
        <v>20037</v>
      </c>
      <c r="D108" s="9">
        <f t="shared" si="0"/>
        <v>39673</v>
      </c>
      <c r="E108" s="10">
        <v>2206.740703</v>
      </c>
      <c r="F108" s="10">
        <v>2878.30473</v>
      </c>
      <c r="G108" s="41">
        <f t="shared" si="1"/>
        <v>5085.045432999999</v>
      </c>
    </row>
    <row r="109" spans="1:7" ht="12.75">
      <c r="A109" s="4">
        <v>40391</v>
      </c>
      <c r="B109" s="40">
        <v>15707</v>
      </c>
      <c r="C109" s="8">
        <v>20659</v>
      </c>
      <c r="D109" s="9">
        <f t="shared" si="0"/>
        <v>36366</v>
      </c>
      <c r="E109" s="10">
        <v>2134.18812</v>
      </c>
      <c r="F109" s="10">
        <v>2958.171125</v>
      </c>
      <c r="G109" s="41">
        <f t="shared" si="1"/>
        <v>5092.359245</v>
      </c>
    </row>
    <row r="110" spans="1:7" ht="12.75">
      <c r="A110" s="4">
        <v>40422</v>
      </c>
      <c r="B110" s="4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3052.97763</v>
      </c>
      <c r="G110" s="41">
        <f t="shared" si="1"/>
        <v>5396.699352</v>
      </c>
    </row>
    <row r="111" spans="1:7" ht="12.75">
      <c r="A111" s="4">
        <v>40452</v>
      </c>
      <c r="B111" s="40">
        <v>21444</v>
      </c>
      <c r="C111" s="8">
        <v>16610</v>
      </c>
      <c r="D111" s="9">
        <f t="shared" si="0"/>
        <v>38054</v>
      </c>
      <c r="E111" s="10">
        <v>2938.692361</v>
      </c>
      <c r="F111" s="10">
        <v>2530.050059</v>
      </c>
      <c r="G111" s="41">
        <f t="shared" si="1"/>
        <v>5468.7424200000005</v>
      </c>
    </row>
    <row r="112" spans="1:7" ht="12.75">
      <c r="A112" s="4">
        <v>40483</v>
      </c>
      <c r="B112" s="40">
        <v>15746</v>
      </c>
      <c r="C112" s="8">
        <v>19832</v>
      </c>
      <c r="D112" s="9">
        <f t="shared" si="0"/>
        <v>35578</v>
      </c>
      <c r="E112" s="10">
        <v>2192.698147</v>
      </c>
      <c r="F112" s="10">
        <v>2960.0506629999995</v>
      </c>
      <c r="G112" s="41">
        <f t="shared" si="1"/>
        <v>5152.748809999999</v>
      </c>
    </row>
    <row r="113" spans="1:7" ht="12.75">
      <c r="A113" s="4">
        <v>40513</v>
      </c>
      <c r="B113" s="4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41">
        <f t="shared" si="1"/>
        <v>6161.188934</v>
      </c>
    </row>
    <row r="114" spans="1:7" s="53" customFormat="1" ht="19.5" customHeight="1">
      <c r="A114" s="4">
        <v>40544</v>
      </c>
      <c r="B114" s="4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41">
        <v>4652.190828</v>
      </c>
    </row>
    <row r="115" spans="1:7" ht="12.75">
      <c r="A115" s="4">
        <v>40575</v>
      </c>
      <c r="B115" s="4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41">
        <v>5143.784656000001</v>
      </c>
    </row>
    <row r="116" spans="1:7" ht="12.75">
      <c r="A116" s="4">
        <v>40603</v>
      </c>
      <c r="B116" s="40">
        <v>18420</v>
      </c>
      <c r="C116" s="8">
        <v>18986</v>
      </c>
      <c r="D116" s="9">
        <v>37406</v>
      </c>
      <c r="E116" s="10">
        <v>3118.469577</v>
      </c>
      <c r="F116" s="10">
        <v>3091.4675629999997</v>
      </c>
      <c r="G116" s="41">
        <v>6209.93714</v>
      </c>
    </row>
    <row r="117" spans="1:7" ht="12.75">
      <c r="A117" s="4">
        <v>40634</v>
      </c>
      <c r="B117" s="40">
        <v>17990</v>
      </c>
      <c r="C117" s="8">
        <v>20507</v>
      </c>
      <c r="D117" s="9">
        <v>38497</v>
      </c>
      <c r="E117" s="10">
        <v>2833.2258389999997</v>
      </c>
      <c r="F117" s="10">
        <v>3327.654937</v>
      </c>
      <c r="G117" s="41">
        <v>6160.880776</v>
      </c>
    </row>
    <row r="118" spans="1:7" ht="12.75">
      <c r="A118" s="4">
        <v>40664</v>
      </c>
      <c r="B118" s="4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41">
        <v>7059.484799</v>
      </c>
    </row>
    <row r="119" spans="1:7" ht="12.75">
      <c r="A119" s="4">
        <v>40695</v>
      </c>
      <c r="B119" s="40">
        <v>23336</v>
      </c>
      <c r="C119" s="8">
        <v>23119</v>
      </c>
      <c r="D119" s="9">
        <v>46455</v>
      </c>
      <c r="E119" s="10">
        <v>3965.682631</v>
      </c>
      <c r="F119" s="10">
        <v>3813.951935</v>
      </c>
      <c r="G119" s="41">
        <v>7779.634566000001</v>
      </c>
    </row>
    <row r="120" spans="1:7" ht="12.75">
      <c r="A120" s="4">
        <v>40725</v>
      </c>
      <c r="B120" s="4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41">
        <v>6639.399318000001</v>
      </c>
    </row>
    <row r="121" spans="1:7" ht="12.75">
      <c r="A121" s="4">
        <v>40756</v>
      </c>
      <c r="B121" s="40">
        <v>20247</v>
      </c>
      <c r="C121" s="8">
        <v>26724</v>
      </c>
      <c r="D121" s="9">
        <v>46971</v>
      </c>
      <c r="E121" s="10">
        <v>3345.456735</v>
      </c>
      <c r="F121" s="10">
        <v>4514.061583</v>
      </c>
      <c r="G121" s="41">
        <v>7859.518318</v>
      </c>
    </row>
    <row r="122" spans="1:7" ht="12.75">
      <c r="A122" s="4">
        <v>40787</v>
      </c>
      <c r="B122" s="4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41">
        <v>7348.5748490000005</v>
      </c>
    </row>
    <row r="123" spans="1:7" ht="12.75">
      <c r="A123" s="4">
        <v>40817</v>
      </c>
      <c r="B123" s="40">
        <v>18705</v>
      </c>
      <c r="C123" s="8">
        <v>19135</v>
      </c>
      <c r="D123" s="9">
        <v>37840</v>
      </c>
      <c r="E123" s="10">
        <v>2652.440334</v>
      </c>
      <c r="F123" s="10">
        <v>3456.7844360000004</v>
      </c>
      <c r="G123" s="41">
        <v>6109.224770000001</v>
      </c>
    </row>
    <row r="124" spans="1:7" ht="12.75">
      <c r="A124" s="4">
        <v>40848</v>
      </c>
      <c r="B124" s="40">
        <v>16253</v>
      </c>
      <c r="C124" s="8">
        <v>22800</v>
      </c>
      <c r="D124" s="9">
        <v>39053</v>
      </c>
      <c r="E124" s="10">
        <v>2646.229758</v>
      </c>
      <c r="F124" s="10">
        <v>4074.748686</v>
      </c>
      <c r="G124" s="41">
        <v>6720.978444</v>
      </c>
    </row>
    <row r="125" spans="1:7" ht="12.75">
      <c r="A125" s="4">
        <v>40878</v>
      </c>
      <c r="B125" s="40">
        <v>24186</v>
      </c>
      <c r="C125" s="8">
        <v>25376</v>
      </c>
      <c r="D125" s="9">
        <v>49562</v>
      </c>
      <c r="E125" s="10">
        <v>3653.2070309999995</v>
      </c>
      <c r="F125" s="10">
        <v>4580.076620999999</v>
      </c>
      <c r="G125" s="41">
        <v>8233.283651999998</v>
      </c>
    </row>
    <row r="126" spans="1:7" s="53" customFormat="1" ht="19.5" customHeight="1">
      <c r="A126" s="4">
        <v>40909</v>
      </c>
      <c r="B126" s="40">
        <v>11831</v>
      </c>
      <c r="C126" s="8">
        <v>21849</v>
      </c>
      <c r="D126" s="9">
        <v>33680</v>
      </c>
      <c r="E126" s="10">
        <v>1835.5981079999997</v>
      </c>
      <c r="F126" s="10">
        <v>3848.833334</v>
      </c>
      <c r="G126" s="41">
        <v>5684.431441999999</v>
      </c>
    </row>
    <row r="127" spans="1:7" ht="12.75">
      <c r="A127" s="4">
        <v>40940</v>
      </c>
      <c r="B127" s="40">
        <v>11757</v>
      </c>
      <c r="C127" s="8">
        <v>19209</v>
      </c>
      <c r="D127" s="9">
        <v>30966</v>
      </c>
      <c r="E127" s="10">
        <v>1687.402896</v>
      </c>
      <c r="F127" s="10">
        <v>3423.483205</v>
      </c>
      <c r="G127" s="41">
        <v>5110.886101</v>
      </c>
    </row>
    <row r="128" spans="1:7" ht="12.75">
      <c r="A128" s="4">
        <v>40969</v>
      </c>
      <c r="B128" s="40">
        <v>16354</v>
      </c>
      <c r="C128" s="8">
        <v>24290</v>
      </c>
      <c r="D128" s="9">
        <v>40644</v>
      </c>
      <c r="E128" s="10">
        <v>2455.395153</v>
      </c>
      <c r="F128" s="10">
        <v>4351.777506</v>
      </c>
      <c r="G128" s="41">
        <v>6807.172659</v>
      </c>
    </row>
    <row r="129" spans="1:7" ht="12.75">
      <c r="A129" s="4">
        <v>41000</v>
      </c>
      <c r="B129" s="4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41">
        <v>5727.257658</v>
      </c>
    </row>
    <row r="130" spans="1:7" ht="12.75">
      <c r="A130" s="4">
        <v>41030</v>
      </c>
      <c r="B130" s="40">
        <v>11073</v>
      </c>
      <c r="C130" s="8">
        <v>23685</v>
      </c>
      <c r="D130" s="9">
        <v>34758</v>
      </c>
      <c r="E130" s="10">
        <v>1858.501053</v>
      </c>
      <c r="F130" s="10">
        <v>4439.309966</v>
      </c>
      <c r="G130" s="41">
        <v>6297.811019</v>
      </c>
    </row>
    <row r="131" spans="1:7" ht="12.75">
      <c r="A131" s="4">
        <v>41061</v>
      </c>
      <c r="B131" s="40">
        <v>17260</v>
      </c>
      <c r="C131" s="8">
        <v>24542</v>
      </c>
      <c r="D131" s="9">
        <v>41802</v>
      </c>
      <c r="E131" s="10">
        <v>2608.968137</v>
      </c>
      <c r="F131" s="10">
        <v>4807.2816619999985</v>
      </c>
      <c r="G131" s="41">
        <v>7416.249798999998</v>
      </c>
    </row>
    <row r="132" spans="1:7" ht="12.75">
      <c r="A132" s="4">
        <v>41091</v>
      </c>
      <c r="B132" s="40">
        <v>8850</v>
      </c>
      <c r="C132" s="8">
        <v>25873</v>
      </c>
      <c r="D132" s="9">
        <v>34723</v>
      </c>
      <c r="E132" s="10">
        <v>1613.2523720000004</v>
      </c>
      <c r="F132" s="10">
        <v>4833.907594999998</v>
      </c>
      <c r="G132" s="41">
        <v>6447.159966999998</v>
      </c>
    </row>
    <row r="133" spans="1:7" ht="12.75">
      <c r="A133" s="4">
        <v>41122</v>
      </c>
      <c r="B133" s="40">
        <v>17015</v>
      </c>
      <c r="C133" s="8">
        <v>28582</v>
      </c>
      <c r="D133" s="9">
        <v>45597</v>
      </c>
      <c r="E133" s="10">
        <v>2584.515658</v>
      </c>
      <c r="F133" s="10">
        <v>5652.340089</v>
      </c>
      <c r="G133" s="41">
        <v>8236.855747</v>
      </c>
    </row>
    <row r="134" spans="1:7" ht="12.75">
      <c r="A134" s="4">
        <v>41153</v>
      </c>
      <c r="B134" s="40">
        <v>15793</v>
      </c>
      <c r="C134" s="8">
        <v>21877</v>
      </c>
      <c r="D134" s="9">
        <v>37670</v>
      </c>
      <c r="E134" s="10">
        <v>2492.638752</v>
      </c>
      <c r="F134" s="10">
        <v>4416.452539999999</v>
      </c>
      <c r="G134" s="41">
        <v>6909.091291999999</v>
      </c>
    </row>
    <row r="135" spans="1:7" ht="12.75">
      <c r="A135" s="4">
        <v>41183</v>
      </c>
      <c r="B135" s="40">
        <v>12981</v>
      </c>
      <c r="C135" s="8">
        <v>26462</v>
      </c>
      <c r="D135" s="9">
        <v>39443</v>
      </c>
      <c r="E135" s="10">
        <v>2402.832013</v>
      </c>
      <c r="F135" s="10">
        <v>5174.749203</v>
      </c>
      <c r="G135" s="41">
        <v>7577.5812160000005</v>
      </c>
    </row>
    <row r="136" spans="1:7" ht="12.75">
      <c r="A136" s="4">
        <v>41214</v>
      </c>
      <c r="B136" s="40">
        <v>14689</v>
      </c>
      <c r="C136" s="8">
        <v>24120</v>
      </c>
      <c r="D136" s="9">
        <v>38809</v>
      </c>
      <c r="E136" s="10">
        <v>2887.147415</v>
      </c>
      <c r="F136" s="10">
        <v>4815.959813999999</v>
      </c>
      <c r="G136" s="41">
        <v>7703.107228999999</v>
      </c>
    </row>
    <row r="137" spans="1:7" ht="12.75">
      <c r="A137" s="4">
        <v>41244</v>
      </c>
      <c r="B137" s="40">
        <v>17042</v>
      </c>
      <c r="C137" s="8">
        <v>25580</v>
      </c>
      <c r="D137" s="9">
        <v>42622</v>
      </c>
      <c r="E137" s="10">
        <v>3466.2569340000005</v>
      </c>
      <c r="F137" s="10">
        <v>5376.830357000001</v>
      </c>
      <c r="G137" s="41">
        <v>8843.087291000002</v>
      </c>
    </row>
    <row r="138" spans="1:7" s="53" customFormat="1" ht="19.5" customHeight="1">
      <c r="A138" s="4">
        <v>41275</v>
      </c>
      <c r="B138" s="40">
        <v>10237</v>
      </c>
      <c r="C138" s="8">
        <v>25379</v>
      </c>
      <c r="D138" s="9">
        <v>35616</v>
      </c>
      <c r="E138" s="10">
        <v>1676.758069</v>
      </c>
      <c r="F138" s="10">
        <v>5017.168894</v>
      </c>
      <c r="G138" s="41">
        <v>6693.926963</v>
      </c>
    </row>
    <row r="139" spans="1:7" ht="12.75">
      <c r="A139" s="4">
        <v>41306</v>
      </c>
      <c r="B139" s="40">
        <v>8381</v>
      </c>
      <c r="C139" s="8">
        <v>20962</v>
      </c>
      <c r="D139" s="9">
        <v>29343</v>
      </c>
      <c r="E139" s="10">
        <v>1590.825609</v>
      </c>
      <c r="F139" s="10">
        <v>4219.977683</v>
      </c>
      <c r="G139" s="41">
        <v>5810.8032920000005</v>
      </c>
    </row>
    <row r="140" spans="1:7" ht="12.75">
      <c r="A140" s="4">
        <v>41334</v>
      </c>
      <c r="B140" s="40">
        <v>9985</v>
      </c>
      <c r="C140" s="8">
        <v>28162</v>
      </c>
      <c r="D140" s="9">
        <v>38147</v>
      </c>
      <c r="E140" s="10">
        <v>2140.853602</v>
      </c>
      <c r="F140" s="10">
        <v>5757.202999</v>
      </c>
      <c r="G140" s="41">
        <v>7898.056601</v>
      </c>
    </row>
    <row r="141" spans="1:7" ht="12.75">
      <c r="A141" s="4">
        <v>41365</v>
      </c>
      <c r="B141" s="40">
        <v>9788</v>
      </c>
      <c r="C141" s="8">
        <v>31006</v>
      </c>
      <c r="D141" s="9">
        <v>40794</v>
      </c>
      <c r="E141" s="10">
        <v>1921.95872</v>
      </c>
      <c r="F141" s="10">
        <v>6386.32498</v>
      </c>
      <c r="G141" s="41">
        <v>8308.2837</v>
      </c>
    </row>
    <row r="142" spans="1:7" ht="12.75">
      <c r="A142" s="4">
        <v>41395</v>
      </c>
      <c r="B142" s="40">
        <v>16158</v>
      </c>
      <c r="C142" s="8">
        <v>31522</v>
      </c>
      <c r="D142" s="9">
        <v>47680</v>
      </c>
      <c r="E142" s="10">
        <v>3146.645902</v>
      </c>
      <c r="F142" s="10">
        <v>6608.248471</v>
      </c>
      <c r="G142" s="41">
        <v>9754.894373</v>
      </c>
    </row>
    <row r="143" spans="1:7" ht="12.75">
      <c r="A143" s="4">
        <v>41426</v>
      </c>
      <c r="B143" s="40">
        <v>18014</v>
      </c>
      <c r="C143" s="8">
        <v>35242</v>
      </c>
      <c r="D143" s="9">
        <v>53256</v>
      </c>
      <c r="E143" s="10">
        <v>3730.486367</v>
      </c>
      <c r="F143" s="10">
        <v>7447.399779</v>
      </c>
      <c r="G143" s="41">
        <v>11177.886146</v>
      </c>
    </row>
    <row r="144" spans="1:7" ht="12.75">
      <c r="A144" s="4">
        <v>41456</v>
      </c>
      <c r="B144" s="4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41">
        <v>9969.591385999998</v>
      </c>
    </row>
    <row r="145" spans="1:7" ht="12.75">
      <c r="A145" s="4">
        <v>41487</v>
      </c>
      <c r="B145" s="4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41">
        <v>10515.560266</v>
      </c>
    </row>
    <row r="146" spans="1:7" ht="12.75">
      <c r="A146" s="4">
        <v>41518</v>
      </c>
      <c r="B146" s="40">
        <v>14546</v>
      </c>
      <c r="C146" s="8">
        <v>29672</v>
      </c>
      <c r="D146" s="9">
        <v>44218</v>
      </c>
      <c r="E146" s="10">
        <v>2786.8160729999995</v>
      </c>
      <c r="F146" s="10">
        <v>6370.306442</v>
      </c>
      <c r="G146" s="41">
        <v>9157.122515</v>
      </c>
    </row>
    <row r="147" spans="1:7" ht="12.75">
      <c r="A147" s="4">
        <v>41548</v>
      </c>
      <c r="B147" s="40">
        <v>13899</v>
      </c>
      <c r="C147" s="8">
        <v>30065</v>
      </c>
      <c r="D147" s="9">
        <v>43964</v>
      </c>
      <c r="E147" s="10">
        <v>2867.33557</v>
      </c>
      <c r="F147" s="10">
        <v>6551.691866</v>
      </c>
      <c r="G147" s="41">
        <v>9419.027436</v>
      </c>
    </row>
    <row r="148" spans="1:7" ht="12.75">
      <c r="A148" s="4">
        <v>41579</v>
      </c>
      <c r="B148" s="40">
        <v>16895</v>
      </c>
      <c r="C148" s="8">
        <v>30847</v>
      </c>
      <c r="D148" s="9">
        <v>47742</v>
      </c>
      <c r="E148" s="10">
        <v>3331.904258</v>
      </c>
      <c r="F148" s="10">
        <v>6790.003875999998</v>
      </c>
      <c r="G148" s="41">
        <v>10121.908133999998</v>
      </c>
    </row>
    <row r="149" spans="1:7" ht="12.75">
      <c r="A149" s="4">
        <v>41609</v>
      </c>
      <c r="B149" s="40">
        <v>17580</v>
      </c>
      <c r="C149" s="8">
        <v>33309</v>
      </c>
      <c r="D149" s="9">
        <v>50889</v>
      </c>
      <c r="E149" s="10">
        <v>3001.931881</v>
      </c>
      <c r="F149" s="10">
        <v>7348.819304</v>
      </c>
      <c r="G149" s="41">
        <v>10350.751185</v>
      </c>
    </row>
    <row r="150" spans="1:7" s="53" customFormat="1" ht="19.5" customHeight="1">
      <c r="A150" s="4">
        <v>41640</v>
      </c>
      <c r="B150" s="40">
        <v>9936</v>
      </c>
      <c r="C150" s="8">
        <v>29999</v>
      </c>
      <c r="D150" s="9">
        <v>39935</v>
      </c>
      <c r="E150" s="10">
        <v>1876.4662230000001</v>
      </c>
      <c r="F150" s="10">
        <v>6280.432916</v>
      </c>
      <c r="G150" s="41">
        <v>8156.899139</v>
      </c>
    </row>
    <row r="151" spans="1:7" ht="12.75">
      <c r="A151" s="4">
        <v>41671</v>
      </c>
      <c r="B151" s="40">
        <v>16385</v>
      </c>
      <c r="C151" s="8">
        <v>29976</v>
      </c>
      <c r="D151" s="9">
        <v>46361</v>
      </c>
      <c r="E151" s="10">
        <v>2400.242631</v>
      </c>
      <c r="F151" s="10">
        <v>6421.791032</v>
      </c>
      <c r="G151" s="41">
        <v>8822.033663</v>
      </c>
    </row>
    <row r="152" spans="1:7" ht="12.75">
      <c r="A152" s="4">
        <v>41699</v>
      </c>
      <c r="B152" s="40">
        <v>11455</v>
      </c>
      <c r="C152" s="8">
        <v>26099</v>
      </c>
      <c r="D152" s="9">
        <v>37554</v>
      </c>
      <c r="E152" s="10">
        <v>2724.581052</v>
      </c>
      <c r="F152" s="10">
        <v>5531.257233000001</v>
      </c>
      <c r="G152" s="41">
        <v>8255.838285000002</v>
      </c>
    </row>
    <row r="153" spans="1:7" ht="12.75">
      <c r="A153" s="4">
        <v>41730</v>
      </c>
      <c r="B153" s="40">
        <v>14059</v>
      </c>
      <c r="C153" s="8">
        <v>29639</v>
      </c>
      <c r="D153" s="9">
        <v>43698</v>
      </c>
      <c r="E153" s="10">
        <v>2826.331841</v>
      </c>
      <c r="F153" s="10">
        <v>6347.054777</v>
      </c>
      <c r="G153" s="41">
        <v>9173.386618</v>
      </c>
    </row>
    <row r="154" spans="1:7" ht="12.75">
      <c r="A154" s="4">
        <v>41760</v>
      </c>
      <c r="B154" s="40">
        <v>12144</v>
      </c>
      <c r="C154" s="8">
        <v>33987</v>
      </c>
      <c r="D154" s="9">
        <v>46131</v>
      </c>
      <c r="E154" s="10">
        <v>2374.813846</v>
      </c>
      <c r="F154" s="10">
        <v>7310.099437</v>
      </c>
      <c r="G154" s="41">
        <v>9684.913283</v>
      </c>
    </row>
    <row r="155" spans="1:7" ht="12.75">
      <c r="A155" s="4">
        <v>41791</v>
      </c>
      <c r="B155" s="40">
        <v>13930</v>
      </c>
      <c r="C155" s="8">
        <v>29140</v>
      </c>
      <c r="D155" s="9">
        <v>43070</v>
      </c>
      <c r="E155" s="10">
        <v>2700.739251</v>
      </c>
      <c r="F155" s="10">
        <v>6416.519444</v>
      </c>
      <c r="G155" s="41">
        <v>9117.258695</v>
      </c>
    </row>
    <row r="156" spans="1:7" ht="12.75">
      <c r="A156" s="4">
        <v>41821</v>
      </c>
      <c r="B156" s="40">
        <v>17225</v>
      </c>
      <c r="C156" s="8">
        <v>33002</v>
      </c>
      <c r="D156" s="9">
        <v>50227</v>
      </c>
      <c r="E156" s="10">
        <v>3217.2676310000006</v>
      </c>
      <c r="F156" s="10">
        <v>7184.507503999999</v>
      </c>
      <c r="G156" s="41">
        <v>10401.775135</v>
      </c>
    </row>
    <row r="157" spans="1:7" ht="12.75">
      <c r="A157" s="4">
        <v>41852</v>
      </c>
      <c r="B157" s="40">
        <v>13004</v>
      </c>
      <c r="C157" s="8">
        <v>31029</v>
      </c>
      <c r="D157" s="9">
        <v>44033</v>
      </c>
      <c r="E157" s="10">
        <v>2360.989077</v>
      </c>
      <c r="F157" s="10">
        <v>6795.111373000001</v>
      </c>
      <c r="G157" s="41">
        <v>9156.100450000002</v>
      </c>
    </row>
    <row r="158" spans="1:7" ht="12.75">
      <c r="A158" s="4">
        <v>41883</v>
      </c>
      <c r="B158" s="40">
        <v>15649</v>
      </c>
      <c r="C158" s="8">
        <v>34461</v>
      </c>
      <c r="D158" s="9">
        <v>50110</v>
      </c>
      <c r="E158" s="10">
        <v>2776.9244740000004</v>
      </c>
      <c r="F158" s="10">
        <v>7505.545468</v>
      </c>
      <c r="G158" s="41">
        <v>10282.469942</v>
      </c>
    </row>
    <row r="159" spans="1:7" ht="12.75">
      <c r="A159" s="4">
        <v>41913</v>
      </c>
      <c r="B159" s="40">
        <v>11840</v>
      </c>
      <c r="C159" s="8">
        <v>34338</v>
      </c>
      <c r="D159" s="9">
        <v>46178</v>
      </c>
      <c r="E159" s="10">
        <v>2575.200955</v>
      </c>
      <c r="F159" s="10">
        <v>7601.299915</v>
      </c>
      <c r="G159" s="41">
        <v>10176.50087</v>
      </c>
    </row>
    <row r="160" spans="1:7" ht="12.75">
      <c r="A160" s="4">
        <v>41944</v>
      </c>
      <c r="B160" s="40">
        <v>11194</v>
      </c>
      <c r="C160" s="8">
        <v>30252</v>
      </c>
      <c r="D160" s="9">
        <v>41446</v>
      </c>
      <c r="E160" s="10">
        <v>2332.422061</v>
      </c>
      <c r="F160" s="10">
        <v>6659.774313999999</v>
      </c>
      <c r="G160" s="41">
        <v>8992.196375</v>
      </c>
    </row>
    <row r="161" spans="1:7" ht="12.75">
      <c r="A161" s="4">
        <v>41974</v>
      </c>
      <c r="B161" s="4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41">
        <v>10635.058109000001</v>
      </c>
    </row>
    <row r="162" spans="1:7" s="53" customFormat="1" ht="19.5" customHeight="1">
      <c r="A162" s="4">
        <v>42005</v>
      </c>
      <c r="B162" s="40">
        <v>10321</v>
      </c>
      <c r="C162" s="8">
        <v>33371</v>
      </c>
      <c r="D162" s="9">
        <v>43692</v>
      </c>
      <c r="E162" s="10">
        <v>1928.302386</v>
      </c>
      <c r="F162" s="10">
        <v>7206.617920000001</v>
      </c>
      <c r="G162" s="41">
        <v>9134.920306</v>
      </c>
    </row>
    <row r="163" spans="1:7" ht="12.75">
      <c r="A163" s="4">
        <v>42036</v>
      </c>
      <c r="B163" s="40">
        <v>9030</v>
      </c>
      <c r="C163" s="8">
        <v>19851</v>
      </c>
      <c r="D163" s="9">
        <v>28881</v>
      </c>
      <c r="E163" s="10">
        <v>1950.6212429999998</v>
      </c>
      <c r="F163" s="10">
        <v>4496.967789000001</v>
      </c>
      <c r="G163" s="41">
        <v>6447.589032000001</v>
      </c>
    </row>
    <row r="164" spans="1:7" ht="12.75">
      <c r="A164" s="4">
        <v>42064</v>
      </c>
      <c r="B164" s="40">
        <v>7238</v>
      </c>
      <c r="C164" s="8">
        <v>29678</v>
      </c>
      <c r="D164" s="9">
        <v>36916</v>
      </c>
      <c r="E164" s="10">
        <v>1702.4687729999998</v>
      </c>
      <c r="F164" s="10">
        <v>6785.397985</v>
      </c>
      <c r="G164" s="41">
        <v>8487.866758</v>
      </c>
    </row>
    <row r="165" spans="1:7" ht="12.75">
      <c r="A165" s="4">
        <v>42095</v>
      </c>
      <c r="B165" s="4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41">
        <v>9248.68081</v>
      </c>
    </row>
    <row r="166" spans="1:7" ht="12.75">
      <c r="A166" s="4">
        <v>42125</v>
      </c>
      <c r="B166" s="4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41">
        <v>5589.680001</v>
      </c>
    </row>
    <row r="167" spans="1:12" ht="12.75">
      <c r="A167" s="4">
        <v>42156</v>
      </c>
      <c r="B167" s="4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41">
        <v>5874.086369</v>
      </c>
      <c r="J167" s="69"/>
      <c r="K167" s="69"/>
      <c r="L167" s="69"/>
    </row>
    <row r="168" spans="1:7" ht="12.75">
      <c r="A168" s="4">
        <v>42186</v>
      </c>
      <c r="B168" s="4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41">
        <v>5956.974962</v>
      </c>
    </row>
    <row r="169" spans="1:7" ht="12.75">
      <c r="A169" s="4">
        <v>42217</v>
      </c>
      <c r="B169" s="4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41">
        <v>5867.216011999999</v>
      </c>
    </row>
    <row r="170" spans="1:7" ht="12.75">
      <c r="A170" s="4">
        <v>42248</v>
      </c>
      <c r="B170" s="40">
        <v>8526</v>
      </c>
      <c r="C170" s="8">
        <v>16512</v>
      </c>
      <c r="D170" s="9">
        <v>25038</v>
      </c>
      <c r="E170" s="10">
        <v>1550.803902</v>
      </c>
      <c r="F170" s="10">
        <v>3859.8119770000003</v>
      </c>
      <c r="G170" s="41">
        <v>5410.615879000001</v>
      </c>
    </row>
    <row r="171" spans="1:7" ht="12.75">
      <c r="A171" s="4">
        <v>42278</v>
      </c>
      <c r="B171" s="40">
        <v>8215</v>
      </c>
      <c r="C171" s="8">
        <v>12182</v>
      </c>
      <c r="D171" s="9">
        <v>20397</v>
      </c>
      <c r="E171" s="10">
        <v>1593.3163359999999</v>
      </c>
      <c r="F171" s="10">
        <v>3106.590423</v>
      </c>
      <c r="G171" s="41">
        <v>4699.9067589999995</v>
      </c>
    </row>
    <row r="172" spans="1:7" ht="12.75">
      <c r="A172" s="4">
        <v>42309</v>
      </c>
      <c r="B172" s="4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41">
        <v>4093.193369</v>
      </c>
    </row>
    <row r="173" spans="1:7" ht="12.75">
      <c r="A173" s="4">
        <v>42339</v>
      </c>
      <c r="B173" s="40">
        <v>8151</v>
      </c>
      <c r="C173" s="8">
        <v>13778</v>
      </c>
      <c r="D173" s="9">
        <v>21929</v>
      </c>
      <c r="E173" s="10">
        <v>1351.998071</v>
      </c>
      <c r="F173" s="10">
        <v>3415.784958</v>
      </c>
      <c r="G173" s="41">
        <v>4767.783029</v>
      </c>
    </row>
    <row r="174" spans="1:7" s="53" customFormat="1" ht="19.5" customHeight="1">
      <c r="A174" s="4">
        <v>42370</v>
      </c>
      <c r="B174" s="40">
        <v>3955</v>
      </c>
      <c r="C174" s="8">
        <v>9540</v>
      </c>
      <c r="D174" s="9">
        <v>13495</v>
      </c>
      <c r="E174" s="10">
        <v>880.587563</v>
      </c>
      <c r="F174" s="10">
        <v>2414.701352</v>
      </c>
      <c r="G174" s="41">
        <v>3295.288915</v>
      </c>
    </row>
    <row r="175" spans="1:7" ht="12.75">
      <c r="A175" s="4">
        <v>42401</v>
      </c>
      <c r="B175" s="40">
        <v>4905</v>
      </c>
      <c r="C175" s="8">
        <v>9777</v>
      </c>
      <c r="D175" s="9">
        <v>14682</v>
      </c>
      <c r="E175" s="10">
        <v>800.213062</v>
      </c>
      <c r="F175" s="10">
        <v>2405.8132020000007</v>
      </c>
      <c r="G175" s="41">
        <v>3206.026264000001</v>
      </c>
    </row>
    <row r="176" spans="1:7" ht="12.75">
      <c r="A176" s="4">
        <v>42430</v>
      </c>
      <c r="B176" s="4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41">
        <v>4416.461499999999</v>
      </c>
    </row>
    <row r="177" spans="1:7" ht="12.75">
      <c r="A177" s="4">
        <v>42461</v>
      </c>
      <c r="B177" s="40">
        <v>2935</v>
      </c>
      <c r="C177" s="8">
        <v>11469</v>
      </c>
      <c r="D177" s="9">
        <v>14404</v>
      </c>
      <c r="E177" s="10">
        <v>703.2423190000003</v>
      </c>
      <c r="F177" s="10">
        <v>2807.190817</v>
      </c>
      <c r="G177" s="41">
        <v>3510.4331360000006</v>
      </c>
    </row>
    <row r="178" spans="1:7" ht="12.75">
      <c r="A178" s="4">
        <v>42491</v>
      </c>
      <c r="B178" s="40">
        <v>5884</v>
      </c>
      <c r="C178" s="8">
        <v>12730</v>
      </c>
      <c r="D178" s="9">
        <v>18614</v>
      </c>
      <c r="E178" s="10">
        <v>854.9258960000002</v>
      </c>
      <c r="F178" s="10">
        <v>3046.0353290000003</v>
      </c>
      <c r="G178" s="41">
        <v>3900.9612250000005</v>
      </c>
    </row>
    <row r="179" spans="1:7" ht="12.75">
      <c r="A179" s="4">
        <v>42522</v>
      </c>
      <c r="B179" s="4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41">
        <v>4272.129878000001</v>
      </c>
    </row>
    <row r="180" spans="1:7" ht="12.75">
      <c r="A180" s="4">
        <v>42552</v>
      </c>
      <c r="B180" s="40">
        <v>4075</v>
      </c>
      <c r="C180" s="8">
        <v>13245</v>
      </c>
      <c r="D180" s="9">
        <v>17320</v>
      </c>
      <c r="E180" s="10">
        <v>727.549035</v>
      </c>
      <c r="F180" s="10">
        <v>3093.639227</v>
      </c>
      <c r="G180" s="41">
        <v>3821.188262</v>
      </c>
    </row>
    <row r="181" spans="1:7" ht="12.75">
      <c r="A181" s="4">
        <v>42583</v>
      </c>
      <c r="B181" s="40">
        <v>4001</v>
      </c>
      <c r="C181" s="8">
        <v>13990</v>
      </c>
      <c r="D181" s="9">
        <v>17991</v>
      </c>
      <c r="E181" s="10">
        <v>731.660687</v>
      </c>
      <c r="F181" s="10">
        <v>3287.789914</v>
      </c>
      <c r="G181" s="41">
        <v>4019.450601</v>
      </c>
    </row>
    <row r="182" spans="1:7" ht="12.75">
      <c r="A182" s="4">
        <v>42614</v>
      </c>
      <c r="B182" s="40">
        <v>2032</v>
      </c>
      <c r="C182" s="8">
        <v>10203</v>
      </c>
      <c r="D182" s="9">
        <v>12235</v>
      </c>
      <c r="E182" s="10">
        <v>645.916163</v>
      </c>
      <c r="F182" s="10">
        <v>2509.62612</v>
      </c>
      <c r="G182" s="41">
        <v>3155.5422829999998</v>
      </c>
    </row>
    <row r="183" spans="1:7" ht="12.75">
      <c r="A183" s="4">
        <v>42644</v>
      </c>
      <c r="B183" s="40">
        <v>3737</v>
      </c>
      <c r="C183" s="8">
        <v>12324</v>
      </c>
      <c r="D183" s="9">
        <v>16061</v>
      </c>
      <c r="E183" s="10">
        <v>753.974759</v>
      </c>
      <c r="F183" s="10">
        <v>2893.2013840000004</v>
      </c>
      <c r="G183" s="41">
        <v>3647.1761430000006</v>
      </c>
    </row>
    <row r="184" spans="1:7" ht="12.75">
      <c r="A184" s="4">
        <v>42675</v>
      </c>
      <c r="B184" s="4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41">
        <v>3982.2363370000003</v>
      </c>
    </row>
    <row r="185" spans="1:7" ht="12.75">
      <c r="A185" s="4">
        <v>42705</v>
      </c>
      <c r="B185" s="40">
        <v>3979</v>
      </c>
      <c r="C185" s="8">
        <v>16467</v>
      </c>
      <c r="D185" s="9">
        <v>20446</v>
      </c>
      <c r="E185" s="10">
        <v>1523.507403</v>
      </c>
      <c r="F185" s="10">
        <v>3859.8013099999994</v>
      </c>
      <c r="G185" s="41">
        <v>5383.308712999999</v>
      </c>
    </row>
    <row r="186" spans="1:7" s="53" customFormat="1" ht="19.5" customHeight="1">
      <c r="A186" s="4">
        <v>42736</v>
      </c>
      <c r="B186" s="40">
        <v>3091</v>
      </c>
      <c r="C186" s="8">
        <v>10084</v>
      </c>
      <c r="D186" s="9">
        <v>13175</v>
      </c>
      <c r="E186" s="10">
        <v>674.7243340000001</v>
      </c>
      <c r="F186" s="10">
        <v>2430.4551260000003</v>
      </c>
      <c r="G186" s="41">
        <v>3105.1794600000003</v>
      </c>
    </row>
    <row r="187" spans="1:7" ht="12.75">
      <c r="A187" s="4">
        <v>42767</v>
      </c>
      <c r="B187" s="40">
        <v>2994</v>
      </c>
      <c r="C187" s="8">
        <v>9243</v>
      </c>
      <c r="D187" s="9">
        <v>12237</v>
      </c>
      <c r="E187" s="10">
        <v>619.792424</v>
      </c>
      <c r="F187" s="10">
        <v>2327.7267030000003</v>
      </c>
      <c r="G187" s="41">
        <v>2947.5191270000005</v>
      </c>
    </row>
    <row r="188" spans="1:7" ht="12.75">
      <c r="A188" s="4">
        <v>42795</v>
      </c>
      <c r="B188" s="40">
        <v>3218</v>
      </c>
      <c r="C188" s="8">
        <v>12265</v>
      </c>
      <c r="D188" s="9">
        <v>15483</v>
      </c>
      <c r="E188" s="10">
        <v>932.0973470000002</v>
      </c>
      <c r="F188" s="10">
        <v>3077.6894979999997</v>
      </c>
      <c r="G188" s="41">
        <v>4009.786845</v>
      </c>
    </row>
    <row r="189" spans="1:7" ht="12.75">
      <c r="A189" s="4">
        <v>42826</v>
      </c>
      <c r="B189" s="40">
        <v>2143</v>
      </c>
      <c r="C189" s="8">
        <v>9559</v>
      </c>
      <c r="D189" s="9">
        <v>11702</v>
      </c>
      <c r="E189" s="10">
        <v>798.7559799999999</v>
      </c>
      <c r="F189" s="10">
        <v>2334.168502</v>
      </c>
      <c r="G189" s="41">
        <v>3132.924482</v>
      </c>
    </row>
    <row r="190" spans="1:7" ht="12.75">
      <c r="A190" s="4">
        <v>42856</v>
      </c>
      <c r="B190" s="40">
        <v>1944</v>
      </c>
      <c r="C190" s="8">
        <v>12610</v>
      </c>
      <c r="D190" s="9">
        <v>14554</v>
      </c>
      <c r="E190" s="10">
        <v>514.5288499999999</v>
      </c>
      <c r="F190" s="10">
        <v>3049.698774</v>
      </c>
      <c r="G190" s="41">
        <v>3564.227624</v>
      </c>
    </row>
    <row r="191" spans="1:7" ht="12.75">
      <c r="A191" s="4">
        <v>42887</v>
      </c>
      <c r="B191" s="40">
        <v>3315</v>
      </c>
      <c r="C191" s="8">
        <v>12064</v>
      </c>
      <c r="D191" s="9">
        <v>15379</v>
      </c>
      <c r="E191" s="10">
        <v>872.042748</v>
      </c>
      <c r="F191" s="10">
        <v>2924.1488170000002</v>
      </c>
      <c r="G191" s="41">
        <v>3796.191565</v>
      </c>
    </row>
    <row r="192" spans="1:7" ht="12.75">
      <c r="A192" s="4">
        <v>42917</v>
      </c>
      <c r="B192" s="40">
        <v>3848</v>
      </c>
      <c r="C192" s="8">
        <v>12640</v>
      </c>
      <c r="D192" s="9">
        <v>16488</v>
      </c>
      <c r="E192" s="10">
        <v>994.9475519999999</v>
      </c>
      <c r="F192" s="10">
        <v>3243.605121</v>
      </c>
      <c r="G192" s="41">
        <v>4238.552673</v>
      </c>
    </row>
    <row r="193" spans="1:7" ht="12.75">
      <c r="A193" s="4">
        <v>42948</v>
      </c>
      <c r="B193" s="40">
        <v>2831</v>
      </c>
      <c r="C193" s="8">
        <v>15555</v>
      </c>
      <c r="D193" s="9">
        <v>18386</v>
      </c>
      <c r="E193" s="10">
        <v>785.0695460000001</v>
      </c>
      <c r="F193" s="10">
        <v>3633.164429</v>
      </c>
      <c r="G193" s="41">
        <v>4418.233975</v>
      </c>
    </row>
    <row r="194" spans="1:7" ht="12.75">
      <c r="A194" s="4">
        <v>42979</v>
      </c>
      <c r="B194" s="40">
        <v>3540</v>
      </c>
      <c r="C194" s="8">
        <v>10875</v>
      </c>
      <c r="D194" s="9">
        <v>14415</v>
      </c>
      <c r="E194" s="10">
        <v>697.9525510000001</v>
      </c>
      <c r="F194" s="10">
        <v>2715.383969</v>
      </c>
      <c r="G194" s="41">
        <v>3413.33652</v>
      </c>
    </row>
    <row r="195" spans="1:7" ht="12.75">
      <c r="A195" s="4">
        <v>43009</v>
      </c>
      <c r="B195" s="40">
        <v>3530</v>
      </c>
      <c r="C195" s="8">
        <v>12236</v>
      </c>
      <c r="D195" s="9">
        <v>15766</v>
      </c>
      <c r="E195" s="10">
        <v>649.2829799999998</v>
      </c>
      <c r="F195" s="10">
        <v>3043.2666120000004</v>
      </c>
      <c r="G195" s="41">
        <v>3692.5495920000003</v>
      </c>
    </row>
    <row r="196" spans="1:7" ht="12.75">
      <c r="A196" s="4">
        <v>43040</v>
      </c>
      <c r="B196" s="40">
        <v>4695</v>
      </c>
      <c r="C196" s="8">
        <v>8771</v>
      </c>
      <c r="D196" s="9">
        <v>13466</v>
      </c>
      <c r="E196" s="10">
        <v>762.8069440000002</v>
      </c>
      <c r="F196" s="10">
        <v>2385.630364</v>
      </c>
      <c r="G196" s="41">
        <v>3148.4373080000005</v>
      </c>
    </row>
    <row r="197" spans="1:7" ht="12.75">
      <c r="A197" s="4">
        <v>43070</v>
      </c>
      <c r="B197" s="40">
        <v>4407</v>
      </c>
      <c r="C197" s="8">
        <v>10161</v>
      </c>
      <c r="D197" s="9">
        <v>14568</v>
      </c>
      <c r="E197" s="10">
        <v>862.4874840000001</v>
      </c>
      <c r="F197" s="10">
        <v>2819.6812969999996</v>
      </c>
      <c r="G197" s="41">
        <v>3682.168781</v>
      </c>
    </row>
    <row r="198" spans="1:7" ht="12.75">
      <c r="A198" s="4"/>
      <c r="B198" s="40"/>
      <c r="C198" s="8"/>
      <c r="D198" s="9"/>
      <c r="E198" s="10"/>
      <c r="F198" s="10"/>
      <c r="G198" s="41"/>
    </row>
    <row r="199" spans="1:7" ht="2.25" customHeight="1">
      <c r="A199" s="65"/>
      <c r="B199" s="66"/>
      <c r="C199" s="66"/>
      <c r="D199" s="67"/>
      <c r="E199" s="68"/>
      <c r="F199" s="68"/>
      <c r="G199" s="68"/>
    </row>
    <row r="200" spans="1:7" ht="12.75">
      <c r="A200" s="11" t="s">
        <v>24</v>
      </c>
      <c r="B200" s="12"/>
      <c r="C200" s="12"/>
      <c r="D200" s="13"/>
      <c r="E200" s="14"/>
      <c r="F200" s="14"/>
      <c r="G200" s="14"/>
    </row>
    <row r="201" spans="1:7" ht="12.75">
      <c r="A201" s="15" t="s">
        <v>18</v>
      </c>
      <c r="B201" s="16"/>
      <c r="C201" s="16"/>
      <c r="D201" s="16"/>
      <c r="E201" s="16"/>
      <c r="F201" s="16"/>
      <c r="G201" s="16"/>
    </row>
    <row r="202" spans="1:7" ht="12.75">
      <c r="A202" s="64" t="s">
        <v>28</v>
      </c>
      <c r="B202" s="16"/>
      <c r="C202" s="16"/>
      <c r="D202" s="17"/>
      <c r="E202" s="16"/>
      <c r="F202" s="16"/>
      <c r="G202" s="10"/>
    </row>
    <row r="203" spans="1:7" s="62" customFormat="1" ht="12.75">
      <c r="A203" s="61"/>
      <c r="B203" s="40"/>
      <c r="C203" s="8"/>
      <c r="D203" s="8"/>
      <c r="E203" s="10"/>
      <c r="F203" s="10"/>
      <c r="G203" s="41"/>
    </row>
    <row r="204" spans="4:7" ht="12.75">
      <c r="D204" s="63"/>
      <c r="G204" s="63"/>
    </row>
  </sheetData>
  <sheetProtection/>
  <mergeCells count="4">
    <mergeCell ref="B4:D4"/>
    <mergeCell ref="E4:G4"/>
    <mergeCell ref="B1:G1"/>
    <mergeCell ref="B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11.421875" style="18" customWidth="1"/>
    <col min="2" max="2" width="11.7109375" style="18" customWidth="1"/>
    <col min="3" max="3" width="10.57421875" style="18" customWidth="1"/>
    <col min="4" max="4" width="9.28125" style="18" customWidth="1"/>
    <col min="5" max="6" width="11.57421875" style="18" customWidth="1"/>
    <col min="7" max="7" width="10.28125" style="18" customWidth="1"/>
    <col min="8" max="8" width="10.421875" style="18" customWidth="1"/>
    <col min="9" max="9" width="10.421875" style="19" customWidth="1"/>
    <col min="10" max="10" width="17.421875" style="18" customWidth="1"/>
    <col min="11" max="11" width="12.7109375" style="18" customWidth="1"/>
    <col min="12" max="12" width="13.421875" style="18" customWidth="1"/>
    <col min="13" max="13" width="1.28515625" style="18" customWidth="1"/>
    <col min="14" max="14" width="11.28125" style="18" bestFit="1" customWidth="1"/>
    <col min="15" max="15" width="11.00390625" style="18" customWidth="1"/>
    <col min="16" max="16" width="12.00390625" style="18" customWidth="1"/>
    <col min="17" max="17" width="11.8515625" style="18" customWidth="1"/>
    <col min="18" max="18" width="1.28515625" style="18" customWidth="1"/>
    <col min="19" max="19" width="9.140625" style="18" customWidth="1"/>
    <col min="20" max="20" width="12.57421875" style="18" customWidth="1"/>
    <col min="21" max="21" width="10.7109375" style="18" customWidth="1"/>
    <col min="22" max="22" width="11.421875" style="18" customWidth="1"/>
    <col min="23" max="16384" width="9.140625" style="18" customWidth="1"/>
  </cols>
  <sheetData>
    <row r="1" ht="18" customHeight="1">
      <c r="B1" s="42" t="s">
        <v>27</v>
      </c>
    </row>
    <row r="2" spans="2:8" ht="12.75">
      <c r="B2" s="42" t="s">
        <v>19</v>
      </c>
      <c r="C2" s="20"/>
      <c r="D2" s="20"/>
      <c r="E2" s="20"/>
      <c r="F2" s="20"/>
      <c r="G2" s="20"/>
      <c r="H2" s="20"/>
    </row>
    <row r="3" spans="2:8" ht="12.75">
      <c r="B3" s="42" t="s">
        <v>0</v>
      </c>
      <c r="C3" s="20"/>
      <c r="D3" s="20"/>
      <c r="E3" s="20"/>
      <c r="F3" s="20"/>
      <c r="G3" s="20"/>
      <c r="H3" s="20"/>
    </row>
    <row r="4" spans="2:12" ht="12.75">
      <c r="B4" s="42" t="str">
        <f>CONCATENATE("Em"&amp;" "&amp;G47)</f>
        <v>Em 2017</v>
      </c>
      <c r="I4" s="21"/>
      <c r="J4" s="22"/>
      <c r="K4" s="22"/>
      <c r="L4" s="22"/>
    </row>
    <row r="5" spans="9:12" ht="12.75">
      <c r="I5" s="22"/>
      <c r="J5" s="22"/>
      <c r="K5" s="22"/>
      <c r="L5" s="22"/>
    </row>
    <row r="6" spans="1:12" ht="12.75">
      <c r="A6" s="85" t="s">
        <v>3</v>
      </c>
      <c r="B6" s="82" t="s">
        <v>1</v>
      </c>
      <c r="C6" s="83"/>
      <c r="D6" s="84"/>
      <c r="E6" s="82" t="s">
        <v>2</v>
      </c>
      <c r="F6" s="83"/>
      <c r="G6" s="84"/>
      <c r="I6" s="22"/>
      <c r="J6" s="22"/>
      <c r="K6" s="22"/>
      <c r="L6" s="22"/>
    </row>
    <row r="7" spans="1:12" ht="12.75">
      <c r="A7" s="86"/>
      <c r="B7" s="43" t="s">
        <v>4</v>
      </c>
      <c r="C7" s="43" t="s">
        <v>5</v>
      </c>
      <c r="D7" s="43" t="s">
        <v>6</v>
      </c>
      <c r="E7" s="43" t="s">
        <v>4</v>
      </c>
      <c r="F7" s="43" t="s">
        <v>5</v>
      </c>
      <c r="G7" s="43" t="s">
        <v>6</v>
      </c>
      <c r="I7" s="22"/>
      <c r="J7" s="22"/>
      <c r="K7" s="22"/>
      <c r="L7" s="22"/>
    </row>
    <row r="8" spans="2:12" ht="12.75">
      <c r="B8" s="23"/>
      <c r="E8" s="23"/>
      <c r="I8" s="21"/>
      <c r="J8" s="22"/>
      <c r="K8" s="22"/>
      <c r="L8" s="22"/>
    </row>
    <row r="9" spans="1:12" ht="12.75">
      <c r="A9" s="24" t="s">
        <v>20</v>
      </c>
      <c r="B9" s="59">
        <f>IF($F52&lt;$H$53,"",IF($F52&gt;$H$55,"",VLOOKUP($F52,BD_Unidades!$A$6:$G$199,2)))</f>
        <v>3091</v>
      </c>
      <c r="C9" s="60">
        <f>IF($F52&lt;$H$53,"",IF($F52&gt;$H$55,"",VLOOKUP($F52,BD_Unidades!$A$6:$G$199,3)))</f>
        <v>10084</v>
      </c>
      <c r="D9" s="60">
        <f>B9+C9</f>
        <v>13175</v>
      </c>
      <c r="E9" s="59">
        <f>IF($F52&lt;$H$53,"",IF($F52&gt;$H$55,"",VLOOKUP($F52,BD_Unidades!$A$6:$G$199,5)))</f>
        <v>674.7243340000001</v>
      </c>
      <c r="F9" s="60">
        <f>IF($F52&lt;$H$53,"",IF($F52&gt;$H$55,"",VLOOKUP($F52,BD_Unidades!$A$6:$G$199,6)))</f>
        <v>2430.4551260000003</v>
      </c>
      <c r="G9" s="60">
        <f>E9+F9</f>
        <v>3105.1794600000003</v>
      </c>
      <c r="I9" s="21"/>
      <c r="J9" s="22"/>
      <c r="K9" s="22"/>
      <c r="L9" s="22"/>
    </row>
    <row r="10" spans="1:12" ht="12.75">
      <c r="A10" s="24" t="s">
        <v>7</v>
      </c>
      <c r="B10" s="59">
        <f>IF($F53&lt;$H$53,"",IF($F53&gt;$H$55,"",VLOOKUP($F53,BD_Unidades!$A$6:$G$199,2)))</f>
        <v>2994</v>
      </c>
      <c r="C10" s="60">
        <f>IF($F53&lt;$H$53,"",IF($F53&gt;$H$55,"",VLOOKUP($F53,BD_Unidades!$A$6:$G$199,3)))</f>
        <v>9243</v>
      </c>
      <c r="D10" s="60">
        <f aca="true" t="shared" si="0" ref="D10:D20">B10+C10</f>
        <v>12237</v>
      </c>
      <c r="E10" s="59">
        <f>IF($F53&lt;$H$53,"",IF($F53&gt;$H$55,"",VLOOKUP($F53,BD_Unidades!$A$6:$G$199,5)))</f>
        <v>619.792424</v>
      </c>
      <c r="F10" s="60">
        <f>IF($F53&lt;$H$53,"",IF($F53&gt;$H$55,"",VLOOKUP($F53,BD_Unidades!$A$6:$G$199,6)))</f>
        <v>2327.7267030000003</v>
      </c>
      <c r="G10" s="60">
        <f aca="true" t="shared" si="1" ref="G10:G20">E10+F10</f>
        <v>2947.5191270000005</v>
      </c>
      <c r="I10" s="21"/>
      <c r="J10" s="22"/>
      <c r="K10" s="22"/>
      <c r="L10" s="22"/>
    </row>
    <row r="11" spans="1:12" ht="12.75">
      <c r="A11" s="24" t="s">
        <v>8</v>
      </c>
      <c r="B11" s="59">
        <f>IF($F54&lt;$H$53,"",IF($F54&gt;$H$55,"",VLOOKUP($F54,BD_Unidades!$A$6:$G$199,2)))</f>
        <v>3218</v>
      </c>
      <c r="C11" s="60">
        <f>IF($F54&lt;$H$53,"",IF($F54&gt;$H$55,"",VLOOKUP($F54,BD_Unidades!$A$6:$G$199,3)))</f>
        <v>12265</v>
      </c>
      <c r="D11" s="60">
        <f t="shared" si="0"/>
        <v>15483</v>
      </c>
      <c r="E11" s="59">
        <f>IF($F54&lt;$H$53,"",IF($F54&gt;$H$55,"",VLOOKUP($F54,BD_Unidades!$A$6:$G$199,5)))</f>
        <v>932.0973470000002</v>
      </c>
      <c r="F11" s="60">
        <f>IF($F54&lt;$H$53,"",IF($F54&gt;$H$55,"",VLOOKUP($F54,BD_Unidades!$A$6:$G$199,6)))</f>
        <v>3077.6894979999997</v>
      </c>
      <c r="G11" s="60">
        <f t="shared" si="1"/>
        <v>4009.786845</v>
      </c>
      <c r="I11" s="21"/>
      <c r="J11" s="22"/>
      <c r="K11" s="22"/>
      <c r="L11" s="22"/>
    </row>
    <row r="12" spans="1:12" ht="12.75">
      <c r="A12" s="24" t="s">
        <v>9</v>
      </c>
      <c r="B12" s="59">
        <f>IF($F55&lt;$H$53,"",IF($F55&gt;$H$55,"",VLOOKUP($F55,BD_Unidades!$A$6:$G$199,2)))</f>
        <v>2143</v>
      </c>
      <c r="C12" s="60">
        <f>IF($F55&lt;$H$53,"",IF($F55&gt;$H$55,"",VLOOKUP($F55,BD_Unidades!$A$6:$G$199,3)))</f>
        <v>9559</v>
      </c>
      <c r="D12" s="60">
        <f t="shared" si="0"/>
        <v>11702</v>
      </c>
      <c r="E12" s="59">
        <f>IF($F55&lt;$H$53,"",IF($F55&gt;$H$55,"",VLOOKUP($F55,BD_Unidades!$A$6:$G$199,5)))</f>
        <v>798.7559799999999</v>
      </c>
      <c r="F12" s="60">
        <f>IF($F55&lt;$H$53,"",IF($F55&gt;$H$55,"",VLOOKUP($F55,BD_Unidades!$A$6:$G$199,6)))</f>
        <v>2334.168502</v>
      </c>
      <c r="G12" s="60">
        <f t="shared" si="1"/>
        <v>3132.924482</v>
      </c>
      <c r="I12" s="21"/>
      <c r="J12" s="22"/>
      <c r="K12" s="22"/>
      <c r="L12" s="22"/>
    </row>
    <row r="13" spans="1:12" ht="12.75">
      <c r="A13" s="24" t="s">
        <v>17</v>
      </c>
      <c r="B13" s="59">
        <f>IF($F56&lt;$H$53,"",IF($F56&gt;$H$55,"",VLOOKUP($F56,BD_Unidades!$A$6:$G$199,2)))</f>
        <v>1944</v>
      </c>
      <c r="C13" s="60">
        <f>IF($F56&lt;$H$53,"",IF($F56&gt;$H$55,"",VLOOKUP($F56,BD_Unidades!$A$6:$G$199,3)))</f>
        <v>12610</v>
      </c>
      <c r="D13" s="60">
        <f t="shared" si="0"/>
        <v>14554</v>
      </c>
      <c r="E13" s="59">
        <f>IF($F56&lt;$H$53,"",IF($F56&gt;$H$55,"",VLOOKUP($F56,BD_Unidades!$A$6:$G$199,5)))</f>
        <v>514.5288499999999</v>
      </c>
      <c r="F13" s="60">
        <f>IF($F56&lt;$H$53,"",IF($F56&gt;$H$55,"",VLOOKUP($F56,BD_Unidades!$A$6:$G$199,6)))</f>
        <v>3049.698774</v>
      </c>
      <c r="G13" s="60">
        <f t="shared" si="1"/>
        <v>3564.227624</v>
      </c>
      <c r="I13" s="21"/>
      <c r="J13" s="22"/>
      <c r="K13" s="22"/>
      <c r="L13" s="22"/>
    </row>
    <row r="14" spans="1:12" ht="12.75">
      <c r="A14" s="24" t="s">
        <v>10</v>
      </c>
      <c r="B14" s="59">
        <f>IF($F57&lt;$H$53,"",IF($F57&gt;$H$55,"",VLOOKUP($F57,BD_Unidades!$A$6:$G$199,2)))</f>
        <v>3315</v>
      </c>
      <c r="C14" s="60">
        <f>IF($F57&lt;$H$53,"",IF($F57&gt;$H$55,"",VLOOKUP($F57,BD_Unidades!$A$6:$G$199,3)))</f>
        <v>12064</v>
      </c>
      <c r="D14" s="60">
        <f t="shared" si="0"/>
        <v>15379</v>
      </c>
      <c r="E14" s="59">
        <f>IF($F57&lt;$H$53,"",IF($F57&gt;$H$55,"",VLOOKUP($F57,BD_Unidades!$A$6:$G$199,5)))</f>
        <v>872.042748</v>
      </c>
      <c r="F14" s="60">
        <f>IF($F57&lt;$H$53,"",IF($F57&gt;$H$55,"",VLOOKUP($F57,BD_Unidades!$A$6:$G$199,6)))</f>
        <v>2924.1488170000002</v>
      </c>
      <c r="G14" s="60">
        <f t="shared" si="1"/>
        <v>3796.191565</v>
      </c>
      <c r="I14" s="21"/>
      <c r="J14" s="22"/>
      <c r="K14" s="22"/>
      <c r="L14" s="22"/>
    </row>
    <row r="15" spans="1:12" ht="12.75">
      <c r="A15" s="24" t="s">
        <v>11</v>
      </c>
      <c r="B15" s="59">
        <f>IF($F58&lt;$H$53,"",IF($F58&gt;$H$55,"",VLOOKUP($F58,BD_Unidades!$A$6:$G$199,2)))</f>
        <v>3848</v>
      </c>
      <c r="C15" s="60">
        <f>IF($F58&lt;$H$53,"",IF($F58&gt;$H$55,"",VLOOKUP($F58,BD_Unidades!$A$6:$G$199,3)))</f>
        <v>12640</v>
      </c>
      <c r="D15" s="60">
        <f t="shared" si="0"/>
        <v>16488</v>
      </c>
      <c r="E15" s="59">
        <f>IF($F58&lt;$H$53,"",IF($F58&gt;$H$55,"",VLOOKUP($F58,BD_Unidades!$A$6:$G$199,5)))</f>
        <v>994.9475519999999</v>
      </c>
      <c r="F15" s="60">
        <f>IF($F58&lt;$H$53,"",IF($F58&gt;$H$55,"",VLOOKUP($F58,BD_Unidades!$A$6:$G$199,6)))</f>
        <v>3243.605121</v>
      </c>
      <c r="G15" s="60">
        <f t="shared" si="1"/>
        <v>4238.552673</v>
      </c>
      <c r="I15" s="21"/>
      <c r="J15" s="22"/>
      <c r="K15" s="22"/>
      <c r="L15" s="22"/>
    </row>
    <row r="16" spans="1:12" ht="12.75">
      <c r="A16" s="24" t="s">
        <v>12</v>
      </c>
      <c r="B16" s="59">
        <f>IF($F59&lt;$H$53,"",IF($F59&gt;$H$55,"",VLOOKUP($F59,BD_Unidades!$A$6:$G$199,2)))</f>
        <v>2831</v>
      </c>
      <c r="C16" s="60">
        <f>IF($F59&lt;$H$53,"",IF($F59&gt;$H$55,"",VLOOKUP($F59,BD_Unidades!$A$6:$G$199,3)))</f>
        <v>15555</v>
      </c>
      <c r="D16" s="60">
        <f t="shared" si="0"/>
        <v>18386</v>
      </c>
      <c r="E16" s="59">
        <f>IF($F59&lt;$H$53,"",IF($F59&gt;$H$55,"",VLOOKUP($F59,BD_Unidades!$A$6:$G$199,5)))</f>
        <v>785.0695460000001</v>
      </c>
      <c r="F16" s="60">
        <f>IF($F59&lt;$H$53,"",IF($F59&gt;$H$55,"",VLOOKUP($F59,BD_Unidades!$A$6:$G$199,6)))</f>
        <v>3633.164429</v>
      </c>
      <c r="G16" s="60">
        <f t="shared" si="1"/>
        <v>4418.233975</v>
      </c>
      <c r="I16" s="21"/>
      <c r="J16" s="22"/>
      <c r="K16" s="22"/>
      <c r="L16" s="22"/>
    </row>
    <row r="17" spans="1:12" ht="12.75">
      <c r="A17" s="24" t="s">
        <v>13</v>
      </c>
      <c r="B17" s="59">
        <f>IF($F60&lt;$H$53,"",IF($F60&gt;$H$55,"",VLOOKUP($F60,BD_Unidades!$A$6:$G$199,2)))</f>
        <v>3540</v>
      </c>
      <c r="C17" s="60">
        <f>IF($F60&lt;$H$53,"",IF($F60&gt;$H$55,"",VLOOKUP($F60,BD_Unidades!$A$6:$G$199,3)))</f>
        <v>10875</v>
      </c>
      <c r="D17" s="60">
        <f t="shared" si="0"/>
        <v>14415</v>
      </c>
      <c r="E17" s="59">
        <f>IF($F60&lt;$H$53,"",IF($F60&gt;$H$55,"",VLOOKUP($F60,BD_Unidades!$A$6:$G$199,5)))</f>
        <v>697.9525510000001</v>
      </c>
      <c r="F17" s="60">
        <f>IF($F60&lt;$H$53,"",IF($F60&gt;$H$55,"",VLOOKUP($F60,BD_Unidades!$A$6:$G$199,6)))</f>
        <v>2715.383969</v>
      </c>
      <c r="G17" s="60">
        <f t="shared" si="1"/>
        <v>3413.33652</v>
      </c>
      <c r="I17" s="21"/>
      <c r="J17" s="22"/>
      <c r="K17" s="22"/>
      <c r="L17" s="22"/>
    </row>
    <row r="18" spans="1:12" ht="12.75">
      <c r="A18" s="24" t="s">
        <v>14</v>
      </c>
      <c r="B18" s="59">
        <f>IF($F61&lt;$H$53,"",IF($F61&gt;$H$55,"",VLOOKUP($F61,BD_Unidades!$A$6:$G$199,2)))</f>
        <v>3530</v>
      </c>
      <c r="C18" s="60">
        <f>IF($F61&lt;$H$53,"",IF($F61&gt;$H$55,"",VLOOKUP($F61,BD_Unidades!$A$6:$G$199,3)))</f>
        <v>12236</v>
      </c>
      <c r="D18" s="60">
        <f t="shared" si="0"/>
        <v>15766</v>
      </c>
      <c r="E18" s="59">
        <f>IF($F61&lt;$H$53,"",IF($F61&gt;$H$55,"",VLOOKUP($F61,BD_Unidades!$A$6:$G$199,5)))</f>
        <v>649.2829799999998</v>
      </c>
      <c r="F18" s="60">
        <f>IF($F61&lt;$H$53,"",IF($F61&gt;$H$55,"",VLOOKUP($F61,BD_Unidades!$A$6:$G$199,6)))</f>
        <v>3043.2666120000004</v>
      </c>
      <c r="G18" s="60">
        <f t="shared" si="1"/>
        <v>3692.5495920000003</v>
      </c>
      <c r="I18" s="21"/>
      <c r="J18" s="22"/>
      <c r="K18" s="22"/>
      <c r="L18" s="22"/>
    </row>
    <row r="19" spans="1:7" ht="12.75">
      <c r="A19" s="24" t="s">
        <v>15</v>
      </c>
      <c r="B19" s="59">
        <f>IF($F62&lt;$H$53,"",IF($F62&gt;$H$55,"",VLOOKUP($F62,BD_Unidades!$A$6:$G$199,2)))</f>
        <v>4695</v>
      </c>
      <c r="C19" s="60">
        <f>IF($F62&lt;$H$53,"",IF($F62&gt;$H$55,"",VLOOKUP($F62,BD_Unidades!$A$6:$G$199,3)))</f>
        <v>8771</v>
      </c>
      <c r="D19" s="60">
        <f t="shared" si="0"/>
        <v>13466</v>
      </c>
      <c r="E19" s="59">
        <f>IF($F62&lt;$H$53,"",IF($F62&gt;$H$55,"",VLOOKUP($F62,BD_Unidades!$A$6:$G$199,5)))</f>
        <v>762.8069440000002</v>
      </c>
      <c r="F19" s="60">
        <f>IF($F62&lt;$H$53,"",IF($F62&gt;$H$55,"",VLOOKUP($F62,BD_Unidades!$A$6:$G$199,6)))</f>
        <v>2385.630364</v>
      </c>
      <c r="G19" s="60">
        <f t="shared" si="1"/>
        <v>3148.4373080000005</v>
      </c>
    </row>
    <row r="20" spans="1:7" ht="12.75">
      <c r="A20" s="24" t="s">
        <v>16</v>
      </c>
      <c r="B20" s="59">
        <f>IF($F63&lt;$H$53,"",IF($F63&gt;$H$55,"",VLOOKUP($F63,BD_Unidades!$A$6:$G$199,2)))</f>
        <v>4407</v>
      </c>
      <c r="C20" s="60">
        <f>IF($F63&lt;$H$53,"",IF($F63&gt;$H$55,"",VLOOKUP($F63,BD_Unidades!$A$6:$G$199,3)))</f>
        <v>10161</v>
      </c>
      <c r="D20" s="60">
        <f t="shared" si="0"/>
        <v>14568</v>
      </c>
      <c r="E20" s="59">
        <f>IF($F63&lt;$H$53,"",IF($F63&gt;$H$55,"",VLOOKUP($F63,BD_Unidades!$A$6:$G$199,5)))</f>
        <v>862.4874840000001</v>
      </c>
      <c r="F20" s="60">
        <f>IF($F63&lt;$H$53,"",IF($F63&gt;$H$55,"",VLOOKUP($F63,BD_Unidades!$A$6:$G$199,6)))</f>
        <v>2819.6812969999996</v>
      </c>
      <c r="G20" s="60">
        <f t="shared" si="1"/>
        <v>3682.168781</v>
      </c>
    </row>
    <row r="21" spans="1:7" ht="12.75">
      <c r="A21" s="57" t="s">
        <v>6</v>
      </c>
      <c r="B21" s="70">
        <f aca="true" t="shared" si="2" ref="B21:G21">SUM(B9:B20)</f>
        <v>39556</v>
      </c>
      <c r="C21" s="70">
        <f t="shared" si="2"/>
        <v>136063</v>
      </c>
      <c r="D21" s="70">
        <f t="shared" si="2"/>
        <v>175619</v>
      </c>
      <c r="E21" s="70">
        <f t="shared" si="2"/>
        <v>9164.488739999999</v>
      </c>
      <c r="F21" s="70">
        <f t="shared" si="2"/>
        <v>33984.619212000005</v>
      </c>
      <c r="G21" s="71">
        <f t="shared" si="2"/>
        <v>43149.107952000006</v>
      </c>
    </row>
    <row r="22" spans="1:7" s="19" customFormat="1" ht="12.75">
      <c r="A22" s="44" t="s">
        <v>25</v>
      </c>
      <c r="B22" s="45"/>
      <c r="C22" s="45"/>
      <c r="D22" s="45"/>
      <c r="E22" s="45"/>
      <c r="F22" s="45"/>
      <c r="G22" s="45"/>
    </row>
    <row r="23" spans="1:7" ht="12.75">
      <c r="A23" s="46" t="s">
        <v>26</v>
      </c>
      <c r="B23" s="47"/>
      <c r="C23" s="47"/>
      <c r="D23" s="48"/>
      <c r="E23" s="49"/>
      <c r="F23" s="49"/>
      <c r="G23" s="49"/>
    </row>
    <row r="24" spans="1:12" ht="12.75">
      <c r="A24" s="50"/>
      <c r="B24" s="22"/>
      <c r="C24" s="22"/>
      <c r="D24" s="51"/>
      <c r="E24" s="22"/>
      <c r="F24" s="22"/>
      <c r="G24" s="52"/>
      <c r="H24" s="22"/>
      <c r="I24" s="21"/>
      <c r="J24" s="22"/>
      <c r="K24" s="22"/>
      <c r="L24" s="22"/>
    </row>
    <row r="25" spans="1:12" ht="12.75">
      <c r="A25" s="50"/>
      <c r="B25" s="22"/>
      <c r="C25" s="22"/>
      <c r="D25" s="51"/>
      <c r="E25" s="22"/>
      <c r="F25" s="22"/>
      <c r="G25" s="52"/>
      <c r="H25" s="22"/>
      <c r="I25" s="21"/>
      <c r="J25" s="22"/>
      <c r="K25" s="22"/>
      <c r="L25" s="22"/>
    </row>
    <row r="26" spans="1:12" ht="15">
      <c r="A26" s="50"/>
      <c r="B26" s="22"/>
      <c r="C26" s="22"/>
      <c r="D26" s="51"/>
      <c r="E26" s="25" t="str">
        <f>B4</f>
        <v>Em 2017</v>
      </c>
      <c r="F26" s="22"/>
      <c r="G26" s="52"/>
      <c r="H26" s="22"/>
      <c r="I26" s="21"/>
      <c r="J26" s="22"/>
      <c r="K26" s="25" t="str">
        <f>B4</f>
        <v>Em 2017</v>
      </c>
      <c r="L26" s="22"/>
    </row>
    <row r="27" spans="1:12" ht="12.75">
      <c r="A27" s="50"/>
      <c r="B27" s="22"/>
      <c r="C27" s="22"/>
      <c r="D27" s="51"/>
      <c r="E27" s="22"/>
      <c r="F27" s="22"/>
      <c r="G27" s="52"/>
      <c r="H27" s="22"/>
      <c r="I27" s="21"/>
      <c r="J27" s="22"/>
      <c r="K27" s="22"/>
      <c r="L27" s="22"/>
    </row>
    <row r="28" spans="1:12" ht="12.75">
      <c r="A28" s="50"/>
      <c r="B28" s="22"/>
      <c r="C28" s="22"/>
      <c r="D28" s="51"/>
      <c r="E28" s="22"/>
      <c r="F28" s="22"/>
      <c r="G28" s="52"/>
      <c r="H28" s="22"/>
      <c r="I28" s="21"/>
      <c r="J28" s="22"/>
      <c r="K28" s="22"/>
      <c r="L28" s="22"/>
    </row>
    <row r="29" spans="1:12" ht="12.75">
      <c r="A29" s="50"/>
      <c r="B29" s="22"/>
      <c r="C29" s="22"/>
      <c r="D29" s="51"/>
      <c r="E29" s="22"/>
      <c r="F29" s="22"/>
      <c r="G29" s="52"/>
      <c r="H29" s="22"/>
      <c r="I29" s="21"/>
      <c r="J29" s="22"/>
      <c r="K29" s="22"/>
      <c r="L29" s="22"/>
    </row>
    <row r="30" spans="1:12" ht="12.75">
      <c r="A30" s="50"/>
      <c r="B30" s="22"/>
      <c r="C30" s="22"/>
      <c r="D30" s="51"/>
      <c r="E30" s="22"/>
      <c r="F30" s="22"/>
      <c r="G30" s="52"/>
      <c r="H30" s="22"/>
      <c r="I30" s="21"/>
      <c r="J30" s="22"/>
      <c r="K30" s="22"/>
      <c r="L30" s="22"/>
    </row>
    <row r="31" spans="1:12" ht="12.75">
      <c r="A31" s="50"/>
      <c r="B31" s="22"/>
      <c r="C31" s="22"/>
      <c r="D31" s="51"/>
      <c r="E31" s="22"/>
      <c r="F31" s="22"/>
      <c r="G31" s="52"/>
      <c r="H31" s="22"/>
      <c r="I31" s="21"/>
      <c r="J31" s="22"/>
      <c r="K31" s="22"/>
      <c r="L31" s="22"/>
    </row>
    <row r="32" spans="1:12" ht="12.75">
      <c r="A32" s="50"/>
      <c r="B32" s="22"/>
      <c r="C32" s="22"/>
      <c r="D32" s="51"/>
      <c r="E32" s="22"/>
      <c r="F32" s="22"/>
      <c r="G32" s="52"/>
      <c r="H32" s="22"/>
      <c r="I32" s="21"/>
      <c r="J32" s="22"/>
      <c r="K32" s="22"/>
      <c r="L32" s="22"/>
    </row>
    <row r="33" spans="1:12" ht="12.75">
      <c r="A33" s="50"/>
      <c r="B33" s="22"/>
      <c r="C33" s="22"/>
      <c r="D33" s="51"/>
      <c r="E33" s="22"/>
      <c r="F33" s="22"/>
      <c r="G33" s="52"/>
      <c r="H33" s="22"/>
      <c r="I33" s="21"/>
      <c r="J33" s="22"/>
      <c r="K33" s="22"/>
      <c r="L33" s="22"/>
    </row>
    <row r="34" spans="1:12" ht="12.75">
      <c r="A34" s="50"/>
      <c r="B34" s="22"/>
      <c r="C34" s="22"/>
      <c r="D34" s="51"/>
      <c r="E34" s="22"/>
      <c r="F34" s="22"/>
      <c r="G34" s="52"/>
      <c r="H34" s="22"/>
      <c r="I34" s="21"/>
      <c r="J34" s="22"/>
      <c r="K34" s="22"/>
      <c r="L34" s="22"/>
    </row>
    <row r="35" spans="1:12" ht="12.75">
      <c r="A35" s="50"/>
      <c r="B35" s="22"/>
      <c r="C35" s="22"/>
      <c r="D35" s="51"/>
      <c r="E35" s="22"/>
      <c r="F35" s="22"/>
      <c r="G35" s="52"/>
      <c r="H35" s="22"/>
      <c r="I35" s="21"/>
      <c r="J35" s="22"/>
      <c r="K35" s="22"/>
      <c r="L35" s="22"/>
    </row>
    <row r="36" spans="1:9" s="26" customFormat="1" ht="12.75">
      <c r="A36" s="54"/>
      <c r="D36" s="55"/>
      <c r="G36" s="56"/>
      <c r="I36" s="27"/>
    </row>
    <row r="37" spans="1:9" s="26" customFormat="1" ht="12.75">
      <c r="A37" s="54"/>
      <c r="D37" s="55"/>
      <c r="G37" s="56"/>
      <c r="I37" s="27"/>
    </row>
    <row r="38" spans="1:9" s="26" customFormat="1" ht="12.75">
      <c r="A38" s="54"/>
      <c r="D38" s="55"/>
      <c r="G38" s="56"/>
      <c r="I38" s="27"/>
    </row>
    <row r="39" spans="1:9" s="26" customFormat="1" ht="12.75">
      <c r="A39" s="54"/>
      <c r="D39" s="55"/>
      <c r="G39" s="56"/>
      <c r="I39" s="27"/>
    </row>
    <row r="40" s="26" customFormat="1" ht="12.75">
      <c r="I40" s="27"/>
    </row>
    <row r="41" s="26" customFormat="1" ht="12.75">
      <c r="I41" s="27"/>
    </row>
    <row r="42" s="26" customFormat="1" ht="12.75">
      <c r="I42" s="27"/>
    </row>
    <row r="43" s="26" customFormat="1" ht="12.75">
      <c r="I43" s="27"/>
    </row>
    <row r="44" s="26" customFormat="1" ht="12.75">
      <c r="I44" s="27"/>
    </row>
    <row r="45" s="26" customFormat="1" ht="12.75">
      <c r="I45" s="27"/>
    </row>
    <row r="46" spans="2:9" s="26" customFormat="1" ht="12.75">
      <c r="B46" s="22"/>
      <c r="C46" s="22"/>
      <c r="D46" s="22"/>
      <c r="E46" s="22"/>
      <c r="F46" s="22"/>
      <c r="G46" s="22">
        <v>16</v>
      </c>
      <c r="H46" s="22"/>
      <c r="I46" s="21"/>
    </row>
    <row r="47" spans="2:9" s="26" customFormat="1" ht="12.75">
      <c r="B47" s="22"/>
      <c r="C47" s="22"/>
      <c r="D47" s="22"/>
      <c r="E47" s="22"/>
      <c r="F47" s="22"/>
      <c r="G47" s="22">
        <f>G46+2001</f>
        <v>2017</v>
      </c>
      <c r="H47" s="22"/>
      <c r="I47" s="21"/>
    </row>
    <row r="48" spans="2:9" s="26" customFormat="1" ht="12.75">
      <c r="B48" s="22"/>
      <c r="C48" s="22"/>
      <c r="D48" s="22"/>
      <c r="E48" s="22"/>
      <c r="F48" s="22"/>
      <c r="G48" s="22"/>
      <c r="H48" s="22"/>
      <c r="I48" s="21"/>
    </row>
    <row r="49" spans="2:9" s="26" customFormat="1" ht="12.75">
      <c r="B49" s="22"/>
      <c r="C49" s="22"/>
      <c r="D49" s="22"/>
      <c r="E49" s="22"/>
      <c r="F49" s="22"/>
      <c r="G49" s="22"/>
      <c r="H49" s="22"/>
      <c r="I49" s="21"/>
    </row>
    <row r="50" spans="2:9" s="26" customFormat="1" ht="12.75">
      <c r="B50" s="22"/>
      <c r="C50" s="22"/>
      <c r="D50" s="22"/>
      <c r="E50" s="22"/>
      <c r="F50" s="22"/>
      <c r="G50" s="22"/>
      <c r="H50" s="22"/>
      <c r="I50" s="21"/>
    </row>
    <row r="51" spans="2:9" s="26" customFormat="1" ht="12.75">
      <c r="B51" s="22"/>
      <c r="C51" s="22"/>
      <c r="D51" s="22"/>
      <c r="E51" s="22"/>
      <c r="F51" s="22"/>
      <c r="G51" s="22"/>
      <c r="H51" s="22"/>
      <c r="I51" s="21"/>
    </row>
    <row r="52" spans="2:9" s="26" customFormat="1" ht="12.75">
      <c r="B52" s="22">
        <v>2002</v>
      </c>
      <c r="C52" s="22"/>
      <c r="D52" s="22"/>
      <c r="E52" s="72" t="str">
        <f>CONCATENATE("1","/","1","/",$G$47)</f>
        <v>1/1/2017</v>
      </c>
      <c r="F52" s="73">
        <f aca="true" t="shared" si="3" ref="F52:F60">DATE(RIGHT(E52,4),MID(E52,3,1),LEFT(E52,1))</f>
        <v>42736</v>
      </c>
      <c r="G52" s="74">
        <v>2012</v>
      </c>
      <c r="H52" s="74" t="s">
        <v>21</v>
      </c>
      <c r="I52" s="21"/>
    </row>
    <row r="53" spans="2:9" s="26" customFormat="1" ht="12.75">
      <c r="B53" s="22">
        <v>2003</v>
      </c>
      <c r="C53" s="22"/>
      <c r="D53" s="22"/>
      <c r="E53" s="72" t="str">
        <f>CONCATENATE("1","/","2","/",$G$47)</f>
        <v>1/2/2017</v>
      </c>
      <c r="F53" s="73">
        <f t="shared" si="3"/>
        <v>42767</v>
      </c>
      <c r="G53" s="75" t="str">
        <f>CONCATENATE("1","/","12","/",$G$52)</f>
        <v>1/12/2012</v>
      </c>
      <c r="H53" s="76">
        <f>BD_Unidades!A6</f>
        <v>37257</v>
      </c>
      <c r="I53" s="21"/>
    </row>
    <row r="54" spans="2:9" s="26" customFormat="1" ht="12.75">
      <c r="B54" s="22">
        <v>2004</v>
      </c>
      <c r="C54" s="22"/>
      <c r="D54" s="22"/>
      <c r="E54" s="72" t="str">
        <f>CONCATENATE("1","/","3","/",$G$47)</f>
        <v>1/3/2017</v>
      </c>
      <c r="F54" s="73">
        <f t="shared" si="3"/>
        <v>42795</v>
      </c>
      <c r="G54" s="75">
        <f>DATE(RIGHT(G53,4),MID(G53,3,2),LEFT(G53,1))</f>
        <v>41244</v>
      </c>
      <c r="H54" s="74" t="s">
        <v>22</v>
      </c>
      <c r="I54" s="21"/>
    </row>
    <row r="55" spans="2:9" s="26" customFormat="1" ht="12.75">
      <c r="B55" s="22">
        <v>2005</v>
      </c>
      <c r="C55" s="22"/>
      <c r="D55" s="22"/>
      <c r="E55" s="72" t="str">
        <f>CONCATENATE("1","/","4","/",$G$47)</f>
        <v>1/4/2017</v>
      </c>
      <c r="F55" s="73">
        <f t="shared" si="3"/>
        <v>42826</v>
      </c>
      <c r="G55" s="22"/>
      <c r="H55" s="76">
        <f>BD_Unidades!$A$197</f>
        <v>43070</v>
      </c>
      <c r="I55" s="21"/>
    </row>
    <row r="56" spans="2:9" s="26" customFormat="1" ht="12.75">
      <c r="B56" s="22">
        <v>2006</v>
      </c>
      <c r="C56" s="22"/>
      <c r="D56" s="22"/>
      <c r="E56" s="72" t="str">
        <f>CONCATENATE("1","/","5","/",$G$47)</f>
        <v>1/5/2017</v>
      </c>
      <c r="F56" s="73">
        <f t="shared" si="3"/>
        <v>42856</v>
      </c>
      <c r="G56" s="22"/>
      <c r="H56" s="22"/>
      <c r="I56" s="21"/>
    </row>
    <row r="57" spans="2:9" s="26" customFormat="1" ht="12.75">
      <c r="B57" s="22">
        <v>2007</v>
      </c>
      <c r="C57" s="22"/>
      <c r="D57" s="22"/>
      <c r="E57" s="72" t="str">
        <f>CONCATENATE("1","/","6","/",$G$47)</f>
        <v>1/6/2017</v>
      </c>
      <c r="F57" s="73">
        <f t="shared" si="3"/>
        <v>42887</v>
      </c>
      <c r="G57" s="22"/>
      <c r="H57" s="22"/>
      <c r="I57" s="21"/>
    </row>
    <row r="58" spans="2:9" s="26" customFormat="1" ht="12.75">
      <c r="B58" s="22">
        <v>2008</v>
      </c>
      <c r="C58" s="22"/>
      <c r="D58" s="22"/>
      <c r="E58" s="72" t="str">
        <f>CONCATENATE("1","/","7","/",$G$47)</f>
        <v>1/7/2017</v>
      </c>
      <c r="F58" s="73">
        <f t="shared" si="3"/>
        <v>42917</v>
      </c>
      <c r="G58" s="22"/>
      <c r="H58" s="22"/>
      <c r="I58" s="21"/>
    </row>
    <row r="59" spans="2:9" s="26" customFormat="1" ht="12.75">
      <c r="B59" s="22">
        <v>2009</v>
      </c>
      <c r="C59" s="22"/>
      <c r="D59" s="22"/>
      <c r="E59" s="72" t="str">
        <f>CONCATENATE("1","/","8","/",$G$47)</f>
        <v>1/8/2017</v>
      </c>
      <c r="F59" s="73">
        <f t="shared" si="3"/>
        <v>42948</v>
      </c>
      <c r="G59" s="22"/>
      <c r="H59" s="22"/>
      <c r="I59" s="21"/>
    </row>
    <row r="60" spans="2:9" s="26" customFormat="1" ht="12.75">
      <c r="B60" s="22">
        <v>2010</v>
      </c>
      <c r="C60" s="22"/>
      <c r="D60" s="22"/>
      <c r="E60" s="72" t="str">
        <f>CONCATENATE("1","/","9","/",$G$47)</f>
        <v>1/9/2017</v>
      </c>
      <c r="F60" s="73">
        <f t="shared" si="3"/>
        <v>42979</v>
      </c>
      <c r="G60" s="22"/>
      <c r="H60" s="22"/>
      <c r="I60" s="21"/>
    </row>
    <row r="61" spans="2:9" s="26" customFormat="1" ht="12.75">
      <c r="B61" s="22">
        <v>2011</v>
      </c>
      <c r="C61" s="22"/>
      <c r="D61" s="22"/>
      <c r="E61" s="72" t="str">
        <f>CONCATENATE("1","/","10","/",$G$47)</f>
        <v>1/10/2017</v>
      </c>
      <c r="F61" s="73">
        <f>DATE(RIGHT(E61,4),MID(E61,3,2),LEFT(E61,1))</f>
        <v>43009</v>
      </c>
      <c r="G61" s="22"/>
      <c r="H61" s="22"/>
      <c r="I61" s="21"/>
    </row>
    <row r="62" spans="2:9" s="26" customFormat="1" ht="12.75">
      <c r="B62" s="22">
        <v>2012</v>
      </c>
      <c r="C62" s="22"/>
      <c r="D62" s="22"/>
      <c r="E62" s="72" t="str">
        <f>CONCATENATE("1","/","11","/",$G$47)</f>
        <v>1/11/2017</v>
      </c>
      <c r="F62" s="73">
        <f>DATE(RIGHT(E62,4),MID(E62,3,2),LEFT(E62,1))</f>
        <v>43040</v>
      </c>
      <c r="G62" s="22"/>
      <c r="H62" s="22"/>
      <c r="I62" s="21"/>
    </row>
    <row r="63" spans="2:9" s="26" customFormat="1" ht="12.75">
      <c r="B63" s="22">
        <v>2013</v>
      </c>
      <c r="C63" s="22"/>
      <c r="D63" s="22"/>
      <c r="E63" s="72" t="str">
        <f>CONCATENATE("1","/","12","/",$G$47)</f>
        <v>1/12/2017</v>
      </c>
      <c r="F63" s="73">
        <f>DATE(RIGHT(E63,4),MID(E63,3,2),LEFT(E63,1))</f>
        <v>43070</v>
      </c>
      <c r="G63" s="22"/>
      <c r="H63" s="22"/>
      <c r="I63" s="21"/>
    </row>
    <row r="64" spans="2:9" s="26" customFormat="1" ht="12.75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26" customFormat="1" ht="12.75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26" customFormat="1" ht="12.75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26" customFormat="1" ht="12.75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26" customFormat="1" ht="12.75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26" customFormat="1" ht="12.75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26" customFormat="1" ht="12.75">
      <c r="B70" s="22">
        <v>2020</v>
      </c>
      <c r="C70" s="22"/>
      <c r="D70" s="22"/>
      <c r="E70" s="22"/>
      <c r="F70" s="22"/>
      <c r="G70" s="22"/>
      <c r="H70" s="22"/>
      <c r="I70" s="21"/>
    </row>
    <row r="71" s="26" customFormat="1" ht="12.75">
      <c r="I71" s="27"/>
    </row>
    <row r="72" s="26" customFormat="1" ht="12.75">
      <c r="I72" s="27"/>
    </row>
    <row r="73" s="28" customFormat="1" ht="14.25"/>
    <row r="74" s="26" customFormat="1" ht="12.75">
      <c r="I74" s="27"/>
    </row>
    <row r="75" s="27" customFormat="1" ht="12.75">
      <c r="H75" s="29"/>
    </row>
    <row r="76" s="27" customFormat="1" ht="12.75">
      <c r="H76" s="30"/>
    </row>
    <row r="77" s="26" customFormat="1" ht="12.75">
      <c r="H77" s="27"/>
    </row>
    <row r="78" s="26" customFormat="1" ht="12.75">
      <c r="H78" s="27"/>
    </row>
    <row r="79" s="26" customFormat="1" ht="12.75">
      <c r="H79" s="27"/>
    </row>
    <row r="80" spans="3:10" s="31" customFormat="1" ht="12.75">
      <c r="C80" s="26"/>
      <c r="D80" s="26"/>
      <c r="E80" s="26"/>
      <c r="F80" s="26"/>
      <c r="G80" s="26"/>
      <c r="H80" s="27"/>
      <c r="I80" s="26"/>
      <c r="J80" s="26"/>
    </row>
    <row r="81" spans="3:10" s="31" customFormat="1" ht="12.75">
      <c r="C81" s="26"/>
      <c r="D81" s="26"/>
      <c r="E81" s="26"/>
      <c r="F81" s="26"/>
      <c r="G81" s="26"/>
      <c r="H81" s="27"/>
      <c r="I81" s="26"/>
      <c r="J81" s="26"/>
    </row>
    <row r="82" spans="3:10" s="31" customFormat="1" ht="12.75">
      <c r="C82" s="26"/>
      <c r="D82" s="26"/>
      <c r="E82" s="26"/>
      <c r="F82" s="26"/>
      <c r="G82" s="26"/>
      <c r="H82" s="27"/>
      <c r="I82" s="26"/>
      <c r="J82" s="26"/>
    </row>
    <row r="83" spans="3:10" s="31" customFormat="1" ht="12.75">
      <c r="C83" s="26"/>
      <c r="D83" s="26"/>
      <c r="E83" s="26"/>
      <c r="F83" s="26"/>
      <c r="G83" s="26"/>
      <c r="H83" s="27"/>
      <c r="I83" s="26"/>
      <c r="J83" s="26"/>
    </row>
    <row r="84" spans="3:10" s="31" customFormat="1" ht="12.75">
      <c r="C84" s="26"/>
      <c r="D84" s="26"/>
      <c r="E84" s="26"/>
      <c r="F84" s="26"/>
      <c r="G84" s="26"/>
      <c r="H84" s="27"/>
      <c r="I84" s="26"/>
      <c r="J84" s="26"/>
    </row>
    <row r="85" spans="3:10" s="31" customFormat="1" ht="12.75">
      <c r="C85" s="26"/>
      <c r="D85" s="26"/>
      <c r="E85" s="26"/>
      <c r="F85" s="26"/>
      <c r="G85" s="26"/>
      <c r="H85" s="27"/>
      <c r="I85" s="26"/>
      <c r="J85" s="26"/>
    </row>
    <row r="86" spans="3:10" s="31" customFormat="1" ht="12.75">
      <c r="C86" s="26"/>
      <c r="D86" s="26"/>
      <c r="E86" s="26"/>
      <c r="F86" s="26"/>
      <c r="G86" s="26"/>
      <c r="H86" s="27"/>
      <c r="I86" s="26"/>
      <c r="J86" s="26"/>
    </row>
    <row r="87" spans="3:10" s="31" customFormat="1" ht="12.75">
      <c r="C87" s="26"/>
      <c r="D87" s="26"/>
      <c r="E87" s="26"/>
      <c r="F87" s="26"/>
      <c r="G87" s="26"/>
      <c r="H87" s="27"/>
      <c r="I87" s="26"/>
      <c r="J87" s="26"/>
    </row>
    <row r="88" spans="3:10" s="31" customFormat="1" ht="12.75">
      <c r="C88" s="26"/>
      <c r="D88" s="26"/>
      <c r="E88" s="26"/>
      <c r="F88" s="26"/>
      <c r="G88" s="26"/>
      <c r="H88" s="27"/>
      <c r="I88" s="26"/>
      <c r="J88" s="26"/>
    </row>
    <row r="89" spans="3:10" s="31" customFormat="1" ht="12.75">
      <c r="C89" s="26"/>
      <c r="D89" s="26"/>
      <c r="E89" s="26"/>
      <c r="F89" s="26"/>
      <c r="G89" s="26"/>
      <c r="H89" s="27"/>
      <c r="I89" s="26"/>
      <c r="J89" s="26"/>
    </row>
    <row r="90" spans="3:10" s="31" customFormat="1" ht="12.75">
      <c r="C90" s="26"/>
      <c r="D90" s="26"/>
      <c r="E90" s="26"/>
      <c r="F90" s="26"/>
      <c r="G90" s="26"/>
      <c r="H90" s="27"/>
      <c r="I90" s="26"/>
      <c r="J90" s="26"/>
    </row>
    <row r="91" spans="3:10" s="31" customFormat="1" ht="12.75">
      <c r="C91" s="26"/>
      <c r="D91" s="26"/>
      <c r="E91" s="26"/>
      <c r="F91" s="26"/>
      <c r="G91" s="26"/>
      <c r="H91" s="27"/>
      <c r="I91" s="26"/>
      <c r="J91" s="26"/>
    </row>
    <row r="92" spans="3:10" s="31" customFormat="1" ht="12.75">
      <c r="C92" s="26"/>
      <c r="D92" s="26"/>
      <c r="E92" s="26"/>
      <c r="F92" s="26"/>
      <c r="G92" s="26"/>
      <c r="H92" s="27"/>
      <c r="I92" s="26"/>
      <c r="J92" s="26"/>
    </row>
    <row r="93" spans="3:10" s="31" customFormat="1" ht="12.75">
      <c r="C93" s="26"/>
      <c r="D93" s="26"/>
      <c r="E93" s="26"/>
      <c r="F93" s="26"/>
      <c r="G93" s="26"/>
      <c r="H93" s="27"/>
      <c r="I93" s="26"/>
      <c r="J93" s="26"/>
    </row>
    <row r="94" spans="3:10" s="31" customFormat="1" ht="12.75">
      <c r="C94" s="26"/>
      <c r="D94" s="26"/>
      <c r="E94" s="26"/>
      <c r="F94" s="26"/>
      <c r="G94" s="26"/>
      <c r="H94" s="27"/>
      <c r="I94" s="26"/>
      <c r="J94" s="26"/>
    </row>
    <row r="95" spans="3:10" s="31" customFormat="1" ht="12.75">
      <c r="C95" s="26"/>
      <c r="D95" s="26"/>
      <c r="E95" s="26"/>
      <c r="F95" s="26"/>
      <c r="G95" s="26"/>
      <c r="H95" s="27"/>
      <c r="I95" s="26"/>
      <c r="J95" s="26"/>
    </row>
    <row r="96" spans="3:10" s="31" customFormat="1" ht="12.75">
      <c r="C96" s="26"/>
      <c r="D96" s="26"/>
      <c r="E96" s="26"/>
      <c r="F96" s="26"/>
      <c r="G96" s="26"/>
      <c r="H96" s="27"/>
      <c r="I96" s="26"/>
      <c r="J96" s="26"/>
    </row>
    <row r="97" spans="3:10" s="31" customFormat="1" ht="12.75">
      <c r="C97" s="26"/>
      <c r="D97" s="26"/>
      <c r="E97" s="26"/>
      <c r="F97" s="26"/>
      <c r="G97" s="26"/>
      <c r="H97" s="27"/>
      <c r="I97" s="26"/>
      <c r="J97" s="26"/>
    </row>
    <row r="98" spans="3:10" s="31" customFormat="1" ht="12.75">
      <c r="C98" s="26"/>
      <c r="D98" s="26"/>
      <c r="E98" s="26"/>
      <c r="F98" s="26"/>
      <c r="G98" s="26"/>
      <c r="H98" s="27"/>
      <c r="I98" s="26"/>
      <c r="J98" s="26"/>
    </row>
    <row r="99" spans="3:10" s="31" customFormat="1" ht="12.75">
      <c r="C99" s="26"/>
      <c r="D99" s="26"/>
      <c r="E99" s="26"/>
      <c r="F99" s="26"/>
      <c r="G99" s="26"/>
      <c r="H99" s="27"/>
      <c r="I99" s="26"/>
      <c r="J99" s="26"/>
    </row>
    <row r="100" spans="3:10" s="31" customFormat="1" ht="12.75">
      <c r="C100" s="26"/>
      <c r="D100" s="26"/>
      <c r="E100" s="26"/>
      <c r="F100" s="26"/>
      <c r="G100" s="26"/>
      <c r="H100" s="27"/>
      <c r="I100" s="26"/>
      <c r="J100" s="26"/>
    </row>
    <row r="101" spans="3:10" s="31" customFormat="1" ht="12.75">
      <c r="C101" s="26"/>
      <c r="D101" s="26"/>
      <c r="E101" s="26"/>
      <c r="F101" s="26"/>
      <c r="G101" s="26"/>
      <c r="H101" s="27"/>
      <c r="I101" s="26"/>
      <c r="J101" s="26"/>
    </row>
    <row r="102" spans="3:10" s="31" customFormat="1" ht="12.75">
      <c r="C102" s="26"/>
      <c r="D102" s="26"/>
      <c r="E102" s="26"/>
      <c r="F102" s="26"/>
      <c r="G102" s="26"/>
      <c r="H102" s="27"/>
      <c r="I102" s="26"/>
      <c r="J102" s="26"/>
    </row>
    <row r="103" spans="3:10" s="31" customFormat="1" ht="12.75">
      <c r="C103" s="26"/>
      <c r="D103" s="26"/>
      <c r="E103" s="26"/>
      <c r="F103" s="26"/>
      <c r="G103" s="26"/>
      <c r="H103" s="27"/>
      <c r="I103" s="26"/>
      <c r="J103" s="26"/>
    </row>
    <row r="104" spans="3:10" s="31" customFormat="1" ht="12.75">
      <c r="C104" s="26"/>
      <c r="D104" s="26"/>
      <c r="E104" s="26"/>
      <c r="F104" s="26"/>
      <c r="G104" s="26"/>
      <c r="H104" s="27"/>
      <c r="I104" s="26"/>
      <c r="J104" s="26"/>
    </row>
    <row r="105" spans="3:10" s="31" customFormat="1" ht="12.75">
      <c r="C105" s="26"/>
      <c r="D105" s="26"/>
      <c r="E105" s="26"/>
      <c r="F105" s="26"/>
      <c r="G105" s="26"/>
      <c r="H105" s="27"/>
      <c r="I105" s="26"/>
      <c r="J105" s="26"/>
    </row>
    <row r="106" spans="3:10" s="31" customFormat="1" ht="12.75">
      <c r="C106" s="26"/>
      <c r="D106" s="26"/>
      <c r="E106" s="26"/>
      <c r="F106" s="26"/>
      <c r="G106" s="26"/>
      <c r="H106" s="27"/>
      <c r="I106" s="26"/>
      <c r="J106" s="26"/>
    </row>
    <row r="107" spans="3:10" s="31" customFormat="1" ht="12.75">
      <c r="C107" s="26"/>
      <c r="D107" s="26"/>
      <c r="E107" s="26"/>
      <c r="F107" s="26"/>
      <c r="G107" s="26"/>
      <c r="H107" s="27"/>
      <c r="I107" s="26"/>
      <c r="J107" s="26"/>
    </row>
    <row r="108" spans="3:10" s="31" customFormat="1" ht="12.75">
      <c r="C108" s="26"/>
      <c r="D108" s="26"/>
      <c r="E108" s="26"/>
      <c r="F108" s="26"/>
      <c r="G108" s="26"/>
      <c r="H108" s="27"/>
      <c r="I108" s="26"/>
      <c r="J108" s="26"/>
    </row>
    <row r="109" spans="3:10" s="31" customFormat="1" ht="12.75">
      <c r="C109" s="26"/>
      <c r="D109" s="26"/>
      <c r="E109" s="26"/>
      <c r="F109" s="26"/>
      <c r="G109" s="26"/>
      <c r="H109" s="27"/>
      <c r="I109" s="26"/>
      <c r="J109" s="26"/>
    </row>
    <row r="110" spans="3:10" s="31" customFormat="1" ht="12.75">
      <c r="C110" s="26"/>
      <c r="D110" s="26"/>
      <c r="E110" s="26"/>
      <c r="F110" s="26"/>
      <c r="G110" s="26"/>
      <c r="H110" s="27"/>
      <c r="I110" s="26"/>
      <c r="J110" s="26"/>
    </row>
    <row r="111" spans="3:10" s="31" customFormat="1" ht="12.75">
      <c r="C111" s="26"/>
      <c r="D111" s="26"/>
      <c r="E111" s="26"/>
      <c r="F111" s="26"/>
      <c r="G111" s="26"/>
      <c r="H111" s="27"/>
      <c r="I111" s="26"/>
      <c r="J111" s="26"/>
    </row>
    <row r="112" spans="3:10" s="31" customFormat="1" ht="12.75">
      <c r="C112" s="26"/>
      <c r="D112" s="26"/>
      <c r="E112" s="26"/>
      <c r="F112" s="26"/>
      <c r="G112" s="26"/>
      <c r="H112" s="27"/>
      <c r="I112" s="26"/>
      <c r="J112" s="26"/>
    </row>
    <row r="113" spans="3:10" s="31" customFormat="1" ht="12.75">
      <c r="C113" s="26"/>
      <c r="D113" s="26"/>
      <c r="E113" s="26"/>
      <c r="F113" s="26"/>
      <c r="G113" s="26"/>
      <c r="H113" s="32"/>
      <c r="I113" s="26"/>
      <c r="J113" s="26"/>
    </row>
    <row r="114" spans="3:10" s="31" customFormat="1" ht="12.75">
      <c r="C114" s="26"/>
      <c r="D114" s="26"/>
      <c r="E114" s="26"/>
      <c r="F114" s="26"/>
      <c r="G114" s="26"/>
      <c r="H114" s="32"/>
      <c r="I114" s="26"/>
      <c r="J114" s="26"/>
    </row>
    <row r="115" spans="3:10" s="31" customFormat="1" ht="12.75">
      <c r="C115" s="26"/>
      <c r="D115" s="26"/>
      <c r="E115" s="26"/>
      <c r="F115" s="26"/>
      <c r="G115" s="26"/>
      <c r="H115" s="32"/>
      <c r="I115" s="26"/>
      <c r="J115" s="26"/>
    </row>
    <row r="116" spans="3:10" s="31" customFormat="1" ht="12.75">
      <c r="C116" s="26"/>
      <c r="D116" s="26"/>
      <c r="E116" s="26"/>
      <c r="F116" s="26"/>
      <c r="G116" s="26"/>
      <c r="H116" s="32"/>
      <c r="I116" s="26"/>
      <c r="J116" s="26"/>
    </row>
    <row r="117" spans="3:10" s="31" customFormat="1" ht="12.75">
      <c r="C117" s="26"/>
      <c r="D117" s="26"/>
      <c r="E117" s="26"/>
      <c r="F117" s="26"/>
      <c r="G117" s="26"/>
      <c r="H117" s="32"/>
      <c r="I117" s="26"/>
      <c r="J117" s="26"/>
    </row>
    <row r="118" spans="3:10" s="31" customFormat="1" ht="12.75">
      <c r="C118" s="26"/>
      <c r="D118" s="26"/>
      <c r="E118" s="26"/>
      <c r="F118" s="26"/>
      <c r="G118" s="26"/>
      <c r="H118" s="32"/>
      <c r="I118" s="26"/>
      <c r="J118" s="26"/>
    </row>
    <row r="119" spans="3:10" s="31" customFormat="1" ht="12.75">
      <c r="C119" s="26"/>
      <c r="D119" s="26"/>
      <c r="E119" s="26"/>
      <c r="F119" s="26"/>
      <c r="G119" s="26"/>
      <c r="H119" s="32"/>
      <c r="I119" s="26"/>
      <c r="J119" s="26"/>
    </row>
    <row r="120" spans="3:10" s="31" customFormat="1" ht="12.75">
      <c r="C120" s="26"/>
      <c r="D120" s="26"/>
      <c r="E120" s="26"/>
      <c r="F120" s="26"/>
      <c r="G120" s="26"/>
      <c r="H120" s="32"/>
      <c r="I120" s="26"/>
      <c r="J120" s="26"/>
    </row>
    <row r="121" spans="3:10" s="31" customFormat="1" ht="12.75">
      <c r="C121" s="26"/>
      <c r="D121" s="26"/>
      <c r="E121" s="26"/>
      <c r="F121" s="26"/>
      <c r="G121" s="26"/>
      <c r="H121" s="32"/>
      <c r="I121" s="26"/>
      <c r="J121" s="26"/>
    </row>
    <row r="122" spans="3:10" s="31" customFormat="1" ht="12.75">
      <c r="C122" s="26"/>
      <c r="D122" s="26"/>
      <c r="E122" s="26"/>
      <c r="F122" s="26"/>
      <c r="G122" s="26"/>
      <c r="H122" s="32"/>
      <c r="I122" s="26"/>
      <c r="J122" s="26"/>
    </row>
    <row r="123" spans="3:10" s="31" customFormat="1" ht="12.75">
      <c r="C123" s="26"/>
      <c r="D123" s="26"/>
      <c r="E123" s="26"/>
      <c r="F123" s="26"/>
      <c r="G123" s="26"/>
      <c r="H123" s="32"/>
      <c r="I123" s="26"/>
      <c r="J123" s="26"/>
    </row>
    <row r="124" spans="3:10" s="31" customFormat="1" ht="12.75">
      <c r="C124" s="26"/>
      <c r="D124" s="26"/>
      <c r="E124" s="26"/>
      <c r="F124" s="26"/>
      <c r="G124" s="26"/>
      <c r="H124" s="32"/>
      <c r="I124" s="26"/>
      <c r="J124" s="26"/>
    </row>
    <row r="125" spans="3:10" s="31" customFormat="1" ht="12.75">
      <c r="C125" s="26"/>
      <c r="D125" s="26"/>
      <c r="E125" s="26"/>
      <c r="F125" s="26"/>
      <c r="G125" s="26"/>
      <c r="H125" s="33"/>
      <c r="I125" s="26"/>
      <c r="J125" s="26"/>
    </row>
    <row r="126" spans="3:10" s="31" customFormat="1" ht="12.75">
      <c r="C126" s="26"/>
      <c r="D126" s="26"/>
      <c r="E126" s="26"/>
      <c r="F126" s="26"/>
      <c r="G126" s="26"/>
      <c r="H126" s="33"/>
      <c r="I126" s="26"/>
      <c r="J126" s="26"/>
    </row>
    <row r="127" spans="3:10" s="31" customFormat="1" ht="12.75">
      <c r="C127" s="26"/>
      <c r="D127" s="26"/>
      <c r="E127" s="26"/>
      <c r="F127" s="26"/>
      <c r="G127" s="26"/>
      <c r="H127" s="33"/>
      <c r="I127" s="26"/>
      <c r="J127" s="26"/>
    </row>
    <row r="128" spans="3:10" s="31" customFormat="1" ht="12.75">
      <c r="C128" s="26"/>
      <c r="D128" s="26"/>
      <c r="E128" s="26"/>
      <c r="F128" s="26"/>
      <c r="G128" s="26"/>
      <c r="H128" s="33"/>
      <c r="I128" s="26"/>
      <c r="J128" s="26"/>
    </row>
    <row r="129" s="31" customFormat="1" ht="12.75">
      <c r="H129" s="34"/>
    </row>
    <row r="130" s="31" customFormat="1" ht="12.75">
      <c r="H130" s="34"/>
    </row>
    <row r="131" s="31" customFormat="1" ht="12.75">
      <c r="H131" s="34"/>
    </row>
    <row r="132" s="31" customFormat="1" ht="12.75">
      <c r="H132" s="34"/>
    </row>
    <row r="133" s="31" customFormat="1" ht="12.75">
      <c r="H133" s="34"/>
    </row>
    <row r="134" s="31" customFormat="1" ht="12.75">
      <c r="H134" s="34"/>
    </row>
    <row r="135" s="31" customFormat="1" ht="12.75">
      <c r="H135" s="34"/>
    </row>
    <row r="136" s="31" customFormat="1" ht="12.75">
      <c r="H136" s="34"/>
    </row>
    <row r="137" s="31" customFormat="1" ht="12.75">
      <c r="H137" s="35"/>
    </row>
    <row r="138" spans="8:9" ht="12.75">
      <c r="H138" s="35"/>
      <c r="I138" s="18"/>
    </row>
    <row r="139" spans="8:9" ht="12.75">
      <c r="H139" s="35"/>
      <c r="I139" s="18"/>
    </row>
    <row r="140" spans="8:9" ht="12.75">
      <c r="H140" s="35"/>
      <c r="I140" s="18"/>
    </row>
    <row r="141" spans="8:9" ht="12.75">
      <c r="H141" s="35"/>
      <c r="I141" s="18"/>
    </row>
    <row r="142" spans="8:9" ht="12.75">
      <c r="H142" s="35"/>
      <c r="I142" s="18"/>
    </row>
    <row r="143" spans="8:9" ht="12.75">
      <c r="H143" s="35"/>
      <c r="I143" s="18"/>
    </row>
    <row r="144" spans="8:9" ht="12.75">
      <c r="H144" s="35"/>
      <c r="I144" s="18"/>
    </row>
    <row r="145" spans="8:9" ht="12.75">
      <c r="H145" s="35"/>
      <c r="I145" s="18"/>
    </row>
    <row r="146" spans="8:9" ht="12.75">
      <c r="H146" s="35"/>
      <c r="I146" s="18"/>
    </row>
    <row r="147" spans="8:9" ht="12.75">
      <c r="H147" s="35"/>
      <c r="I147" s="18"/>
    </row>
    <row r="148" spans="8:9" ht="12.75">
      <c r="H148" s="35"/>
      <c r="I148" s="18"/>
    </row>
    <row r="149" spans="8:9" ht="12.75">
      <c r="H149" s="35"/>
      <c r="I149" s="18"/>
    </row>
    <row r="150" spans="8:9" ht="12.75">
      <c r="H150" s="35"/>
      <c r="I150" s="18"/>
    </row>
    <row r="151" spans="8:9" ht="12.75">
      <c r="H151" s="35"/>
      <c r="I151" s="18"/>
    </row>
    <row r="152" spans="8:9" ht="12.75">
      <c r="H152" s="35"/>
      <c r="I152" s="18"/>
    </row>
    <row r="153" spans="8:9" ht="12.75">
      <c r="H153" s="35"/>
      <c r="I153" s="18"/>
    </row>
    <row r="154" spans="8:9" ht="12.75">
      <c r="H154" s="35"/>
      <c r="I154" s="18"/>
    </row>
    <row r="155" spans="8:9" ht="12.75">
      <c r="H155" s="35"/>
      <c r="I155" s="18"/>
    </row>
    <row r="156" spans="8:9" ht="12.75">
      <c r="H156" s="35"/>
      <c r="I156" s="18"/>
    </row>
    <row r="157" spans="8:9" ht="12.75">
      <c r="H157" s="35"/>
      <c r="I157" s="18"/>
    </row>
    <row r="158" spans="8:9" ht="12.75">
      <c r="H158" s="35"/>
      <c r="I158" s="18"/>
    </row>
    <row r="159" spans="8:9" ht="12.75">
      <c r="H159" s="35"/>
      <c r="I159" s="18"/>
    </row>
    <row r="160" spans="8:9" ht="12.75">
      <c r="H160" s="35"/>
      <c r="I160" s="18"/>
    </row>
    <row r="161" spans="8:9" ht="12.75">
      <c r="H161" s="35"/>
      <c r="I161" s="18"/>
    </row>
    <row r="162" spans="8:9" ht="12.75">
      <c r="H162" s="35"/>
      <c r="I162" s="18"/>
    </row>
    <row r="163" spans="8:9" ht="12.75">
      <c r="H163" s="35"/>
      <c r="I163" s="18"/>
    </row>
    <row r="164" spans="8:9" ht="12.75">
      <c r="H164" s="35"/>
      <c r="I164" s="18"/>
    </row>
    <row r="165" spans="8:9" ht="12.75">
      <c r="H165" s="35"/>
      <c r="I165" s="18"/>
    </row>
    <row r="166" spans="8:9" ht="12.75">
      <c r="H166" s="35"/>
      <c r="I166" s="18"/>
    </row>
    <row r="167" spans="8:9" ht="12.75">
      <c r="H167" s="35"/>
      <c r="I167" s="18"/>
    </row>
    <row r="168" spans="8:9" ht="12.75">
      <c r="H168" s="35"/>
      <c r="I168" s="18"/>
    </row>
    <row r="169" spans="8:9" ht="12.75">
      <c r="H169" s="35"/>
      <c r="I169" s="18"/>
    </row>
    <row r="170" spans="8:9" ht="12.75">
      <c r="H170" s="35"/>
      <c r="I170" s="18"/>
    </row>
    <row r="171" spans="8:9" ht="12.75">
      <c r="H171" s="35"/>
      <c r="I171" s="18"/>
    </row>
    <row r="172" spans="8:9" ht="12.75">
      <c r="H172" s="35"/>
      <c r="I172" s="18"/>
    </row>
    <row r="173" spans="8:9" ht="12.75">
      <c r="H173" s="35"/>
      <c r="I173" s="18"/>
    </row>
    <row r="174" spans="8:9" ht="12.75">
      <c r="H174" s="35"/>
      <c r="I174" s="18"/>
    </row>
    <row r="175" spans="8:9" ht="12.75">
      <c r="H175" s="35"/>
      <c r="I175" s="18"/>
    </row>
    <row r="176" spans="8:9" ht="12.75">
      <c r="H176" s="35"/>
      <c r="I176" s="18"/>
    </row>
    <row r="177" spans="8:9" ht="12.75">
      <c r="H177" s="35"/>
      <c r="I177" s="18"/>
    </row>
    <row r="178" spans="8:9" ht="12.75">
      <c r="H178" s="35"/>
      <c r="I178" s="18"/>
    </row>
    <row r="179" spans="8:9" ht="12.75">
      <c r="H179" s="35"/>
      <c r="I179" s="18"/>
    </row>
    <row r="180" spans="8:9" ht="12.75">
      <c r="H180" s="35"/>
      <c r="I180" s="18"/>
    </row>
    <row r="181" spans="8:9" ht="12.75">
      <c r="H181" s="35"/>
      <c r="I181" s="18"/>
    </row>
    <row r="182" spans="8:9" ht="12.75">
      <c r="H182" s="35"/>
      <c r="I182" s="18"/>
    </row>
    <row r="183" spans="8:9" ht="12.75">
      <c r="H183" s="35"/>
      <c r="I183" s="18"/>
    </row>
    <row r="184" spans="8:9" ht="12.75">
      <c r="H184" s="35"/>
      <c r="I184" s="18"/>
    </row>
    <row r="185" spans="8:9" ht="12.75">
      <c r="H185" s="35"/>
      <c r="I185" s="18"/>
    </row>
    <row r="186" spans="8:9" ht="12.75">
      <c r="H186" s="19"/>
      <c r="I186" s="18"/>
    </row>
    <row r="187" spans="8:9" ht="12.75">
      <c r="H187" s="19"/>
      <c r="I187" s="18"/>
    </row>
    <row r="188" spans="8:9" ht="12.75">
      <c r="H188" s="36"/>
      <c r="I188" s="18"/>
    </row>
    <row r="189" spans="2:9" ht="12.75">
      <c r="B189" s="37"/>
      <c r="C189" s="37"/>
      <c r="D189" s="37"/>
      <c r="E189" s="38"/>
      <c r="F189" s="38"/>
      <c r="G189" s="38"/>
      <c r="H189" s="36"/>
      <c r="I189" s="18"/>
    </row>
    <row r="190" spans="7:9" ht="12.75">
      <c r="G190" s="39"/>
      <c r="H190" s="19"/>
      <c r="I190" s="18"/>
    </row>
    <row r="191" spans="8:9" ht="12.75">
      <c r="H191" s="19"/>
      <c r="I191" s="18"/>
    </row>
    <row r="192" spans="8:9" ht="12.75">
      <c r="H192" s="19"/>
      <c r="I192" s="18"/>
    </row>
    <row r="193" spans="8:9" ht="12.75">
      <c r="H193" s="19"/>
      <c r="I193" s="18"/>
    </row>
    <row r="194" spans="8:9" ht="12.75">
      <c r="H194" s="19"/>
      <c r="I194" s="18"/>
    </row>
    <row r="195" spans="8:9" ht="12.75">
      <c r="H195" s="19"/>
      <c r="I195" s="18"/>
    </row>
    <row r="196" spans="8:9" ht="12.75">
      <c r="H196" s="19"/>
      <c r="I196" s="18"/>
    </row>
    <row r="197" spans="8:9" ht="12.75">
      <c r="H197" s="19"/>
      <c r="I197" s="18"/>
    </row>
    <row r="198" spans="8:9" ht="12.75">
      <c r="H198" s="19"/>
      <c r="I198" s="18"/>
    </row>
    <row r="199" spans="8:9" ht="12.75">
      <c r="H199" s="19"/>
      <c r="I199" s="18"/>
    </row>
    <row r="200" spans="8:9" ht="12.75">
      <c r="H200" s="19"/>
      <c r="I200" s="18"/>
    </row>
    <row r="201" spans="8:9" ht="12.75">
      <c r="H201" s="19"/>
      <c r="I201" s="18"/>
    </row>
    <row r="202" spans="8:9" ht="12.75">
      <c r="H202" s="19"/>
      <c r="I202" s="18"/>
    </row>
    <row r="203" spans="8:9" ht="12.75">
      <c r="H203" s="19"/>
      <c r="I203" s="18"/>
    </row>
  </sheetData>
  <sheetProtection/>
  <mergeCells count="3">
    <mergeCell ref="B6:D6"/>
    <mergeCell ref="E6:G6"/>
    <mergeCell ref="A6:A7"/>
  </mergeCells>
  <printOptions horizontalCentered="1" verticalCentered="1"/>
  <pageMargins left="0.3937007874015748" right="0.3937007874015748" top="0.1968503937007874" bottom="0" header="0.33" footer="0.5118110236220472"/>
  <pageSetup fitToHeight="1" fitToWidth="1" horizontalDpi="600" verticalDpi="600" orientation="landscape" scale="94" r:id="rId3"/>
  <ignoredErrors>
    <ignoredError sqref="E53:I54 E52:F52 H52:I52 E56:I68 E55:G55 I55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Tecnico04</dc:creator>
  <cp:keywords/>
  <dc:description/>
  <cp:lastModifiedBy>Rafael Fortunato</cp:lastModifiedBy>
  <cp:lastPrinted>2012-12-13T12:26:18Z</cp:lastPrinted>
  <dcterms:created xsi:type="dcterms:W3CDTF">2009-11-12T18:51:53Z</dcterms:created>
  <dcterms:modified xsi:type="dcterms:W3CDTF">2018-01-30T18:00:48Z</dcterms:modified>
  <cp:category/>
  <cp:version/>
  <cp:contentType/>
  <cp:contentStatus/>
</cp:coreProperties>
</file>