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8BC21C00-AE08-4B5A-9376-C98D10163A45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total'!$A$1:$L$42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1" l="1"/>
  <c r="G47" i="1" l="1"/>
  <c r="E62" i="1" s="1"/>
  <c r="F62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H53" i="1"/>
  <c r="G105" i="2"/>
  <c r="G101" i="2"/>
  <c r="G53" i="1"/>
  <c r="G54" i="1" s="1"/>
  <c r="E59" i="1" l="1"/>
  <c r="F59" i="1" s="1"/>
  <c r="C16" i="1" s="1"/>
  <c r="E63" i="1"/>
  <c r="F63" i="1" s="1"/>
  <c r="B20" i="1" s="1"/>
  <c r="E61" i="1"/>
  <c r="F61" i="1" s="1"/>
  <c r="C18" i="1" s="1"/>
  <c r="E53" i="1"/>
  <c r="F53" i="1" s="1"/>
  <c r="C10" i="1" s="1"/>
  <c r="E56" i="1"/>
  <c r="F56" i="1" s="1"/>
  <c r="E58" i="1"/>
  <c r="F58" i="1" s="1"/>
  <c r="C15" i="1" s="1"/>
  <c r="E54" i="1"/>
  <c r="F54" i="1" s="1"/>
  <c r="E11" i="1" s="1"/>
  <c r="E52" i="1"/>
  <c r="F52" i="1" s="1"/>
  <c r="F9" i="1" s="1"/>
  <c r="E55" i="1"/>
  <c r="F55" i="1" s="1"/>
  <c r="C12" i="1" s="1"/>
  <c r="B4" i="1"/>
  <c r="E26" i="1" s="1"/>
  <c r="E57" i="1"/>
  <c r="F57" i="1" s="1"/>
  <c r="F14" i="1" s="1"/>
  <c r="E60" i="1"/>
  <c r="F60" i="1" s="1"/>
  <c r="E17" i="1" s="1"/>
  <c r="E19" i="1"/>
  <c r="F19" i="1"/>
  <c r="B19" i="1"/>
  <c r="C19" i="1"/>
  <c r="F16" i="1"/>
  <c r="E15" i="1"/>
  <c r="F10" i="1"/>
  <c r="F13" i="1"/>
  <c r="E10" i="1"/>
  <c r="E16" i="1"/>
  <c r="B16" i="1"/>
  <c r="B9" i="1"/>
  <c r="C9" i="1"/>
  <c r="E13" i="1"/>
  <c r="F18" i="1"/>
  <c r="E9" i="1"/>
  <c r="B13" i="1"/>
  <c r="C13" i="1"/>
  <c r="F20" i="1"/>
  <c r="E20" i="1"/>
  <c r="B18" i="1"/>
  <c r="C20" i="1"/>
  <c r="G13" i="1" l="1"/>
  <c r="F17" i="1"/>
  <c r="G17" i="1" s="1"/>
  <c r="C14" i="1"/>
  <c r="B14" i="1"/>
  <c r="C17" i="1"/>
  <c r="E12" i="1"/>
  <c r="B10" i="1"/>
  <c r="D10" i="1" s="1"/>
  <c r="E18" i="1"/>
  <c r="G18" i="1" s="1"/>
  <c r="B12" i="1"/>
  <c r="D12" i="1" s="1"/>
  <c r="B17" i="1"/>
  <c r="K26" i="1"/>
  <c r="E14" i="1"/>
  <c r="G14" i="1" s="1"/>
  <c r="D16" i="1"/>
  <c r="D18" i="1"/>
  <c r="D20" i="1"/>
  <c r="F12" i="1"/>
  <c r="B11" i="1"/>
  <c r="F11" i="1"/>
  <c r="C11" i="1"/>
  <c r="F15" i="1"/>
  <c r="G15" i="1" s="1"/>
  <c r="B15" i="1"/>
  <c r="D15" i="1" s="1"/>
  <c r="G20" i="1"/>
  <c r="D9" i="1"/>
  <c r="D19" i="1"/>
  <c r="G16" i="1"/>
  <c r="G19" i="1"/>
  <c r="G10" i="1"/>
  <c r="G9" i="1"/>
  <c r="D13" i="1"/>
  <c r="D14" i="1" l="1"/>
  <c r="G12" i="1"/>
  <c r="D17" i="1"/>
  <c r="E21" i="1"/>
  <c r="D11" i="1"/>
  <c r="F21" i="1"/>
  <c r="G11" i="1"/>
  <c r="B21" i="1"/>
  <c r="C21" i="1"/>
  <c r="D21" i="1" l="1"/>
  <c r="G21" i="1"/>
</calcChain>
</file>

<file path=xl/sharedStrings.xml><?xml version="1.0" encoding="utf-8"?>
<sst xmlns="http://schemas.openxmlformats.org/spreadsheetml/2006/main" count="42" uniqueCount="28">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</sst>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5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6" fillId="0" borderId="0" applyAlignment="0">
      <alignment horizontal="left"/>
    </xf>
    <xf numFmtId="168" fontId="7" fillId="0" borderId="2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12" fillId="2" borderId="10" xfId="0" applyFont="1" applyFill="1" applyBorder="1" applyAlignment="1">
      <alignment horizontal="center"/>
    </xf>
    <xf numFmtId="0" fontId="12" fillId="3" borderId="4" xfId="2" applyFont="1" applyFill="1" applyBorder="1" applyAlignment="1">
      <alignment horizontal="center"/>
    </xf>
    <xf numFmtId="0" fontId="12" fillId="3" borderId="5" xfId="2" applyFont="1" applyFill="1" applyBorder="1" applyAlignment="1">
      <alignment horizontal="center"/>
    </xf>
    <xf numFmtId="17" fontId="13" fillId="0" borderId="11" xfId="0" quotePrefix="1" applyNumberFormat="1" applyFont="1" applyBorder="1" applyAlignment="1">
      <alignment horizontal="left"/>
    </xf>
    <xf numFmtId="165" fontId="13" fillId="0" borderId="0" xfId="7" applyNumberFormat="1" applyFont="1" applyBorder="1" applyAlignment="1"/>
    <xf numFmtId="165" fontId="13" fillId="0" borderId="11" xfId="7" applyNumberFormat="1" applyFont="1" applyBorder="1" applyAlignment="1"/>
    <xf numFmtId="164" fontId="13" fillId="0" borderId="0" xfId="7" applyFont="1" applyBorder="1" applyAlignment="1"/>
    <xf numFmtId="165" fontId="13" fillId="0" borderId="0" xfId="7" applyNumberFormat="1" applyFont="1" applyFill="1" applyBorder="1" applyAlignment="1"/>
    <xf numFmtId="165" fontId="13" fillId="0" borderId="11" xfId="7" applyNumberFormat="1" applyFont="1" applyFill="1" applyBorder="1" applyAlignment="1"/>
    <xf numFmtId="164" fontId="13" fillId="0" borderId="0" xfId="7" applyFont="1" applyFill="1" applyBorder="1" applyAlignment="1"/>
    <xf numFmtId="0" fontId="12" fillId="0" borderId="12" xfId="0" applyFont="1" applyBorder="1"/>
    <xf numFmtId="0" fontId="13" fillId="0" borderId="12" xfId="0" applyFont="1" applyBorder="1"/>
    <xf numFmtId="165" fontId="13" fillId="0" borderId="12" xfId="7" applyNumberFormat="1" applyFont="1" applyBorder="1" applyAlignment="1"/>
    <xf numFmtId="166" fontId="13" fillId="0" borderId="12" xfId="4" applyNumberFormat="1" applyFont="1" applyBorder="1"/>
    <xf numFmtId="0" fontId="12" fillId="0" borderId="0" xfId="0" quotePrefix="1" applyFont="1" applyFill="1" applyBorder="1" applyAlignment="1">
      <alignment horizontal="left"/>
    </xf>
    <xf numFmtId="0" fontId="13" fillId="0" borderId="0" xfId="0" applyFont="1"/>
    <xf numFmtId="165" fontId="13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8" fillId="0" borderId="0" xfId="2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9" fontId="0" fillId="0" borderId="0" xfId="4" applyFont="1" applyBorder="1" applyProtection="1">
      <protection locked="0"/>
    </xf>
    <xf numFmtId="165" fontId="13" fillId="0" borderId="0" xfId="7" applyNumberFormat="1" applyFont="1" applyBorder="1"/>
    <xf numFmtId="164" fontId="13" fillId="0" borderId="0" xfId="7" applyNumberFormat="1" applyFont="1" applyFill="1" applyBorder="1" applyAlignment="1"/>
    <xf numFmtId="0" fontId="9" fillId="0" borderId="0" xfId="2" applyFont="1" applyProtection="1">
      <protection hidden="1"/>
    </xf>
    <xf numFmtId="0" fontId="9" fillId="3" borderId="5" xfId="2" applyFont="1" applyFill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1" fillId="0" borderId="0" xfId="0" quotePrefix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5" fontId="1" fillId="0" borderId="0" xfId="7" applyNumberFormat="1" applyBorder="1" applyAlignment="1" applyProtection="1">
      <protection hidden="1"/>
    </xf>
    <xf numFmtId="166" fontId="1" fillId="0" borderId="0" xfId="4" applyNumberFormat="1" applyBorder="1" applyProtection="1">
      <protection hidden="1"/>
    </xf>
    <xf numFmtId="0" fontId="15" fillId="0" borderId="0" xfId="0" quotePrefix="1" applyFont="1" applyAlignment="1" applyProtection="1">
      <alignment horizontal="left"/>
      <protection locked="0"/>
    </xf>
    <xf numFmtId="165" fontId="14" fillId="0" borderId="0" xfId="0" applyNumberFormat="1" applyFont="1" applyProtection="1">
      <protection locked="0"/>
    </xf>
    <xf numFmtId="164" fontId="14" fillId="0" borderId="0" xfId="7" applyFont="1" applyFill="1" applyBorder="1" applyAlignment="1" applyProtection="1">
      <protection locked="0"/>
    </xf>
    <xf numFmtId="0" fontId="0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164" fontId="0" fillId="0" borderId="0" xfId="7" applyFont="1" applyFill="1" applyBorder="1" applyAlignment="1" applyProtection="1">
      <protection locked="0"/>
    </xf>
    <xf numFmtId="0" fontId="4" fillId="4" borderId="0" xfId="0" applyFont="1" applyFill="1" applyBorder="1" applyProtection="1">
      <protection locked="0"/>
    </xf>
    <xf numFmtId="0" fontId="16" fillId="0" borderId="0" xfId="0" applyFont="1" applyBorder="1" applyAlignment="1">
      <alignment horizontal="center"/>
    </xf>
    <xf numFmtId="165" fontId="0" fillId="0" borderId="13" xfId="0" applyNumberFormat="1" applyFont="1" applyBorder="1" applyProtection="1">
      <protection hidden="1"/>
    </xf>
    <xf numFmtId="165" fontId="0" fillId="0" borderId="0" xfId="0" applyNumberFormat="1" applyFont="1" applyProtection="1">
      <protection hidden="1"/>
    </xf>
    <xf numFmtId="17" fontId="13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13" fillId="5" borderId="11" xfId="0" applyFont="1" applyFill="1" applyBorder="1"/>
    <xf numFmtId="165" fontId="13" fillId="5" borderId="0" xfId="7" applyNumberFormat="1" applyFont="1" applyFill="1" applyBorder="1" applyAlignment="1"/>
    <xf numFmtId="165" fontId="13" fillId="5" borderId="11" xfId="7" applyNumberFormat="1" applyFont="1" applyFill="1" applyBorder="1" applyAlignment="1"/>
    <xf numFmtId="164" fontId="13" fillId="5" borderId="0" xfId="7" applyNumberFormat="1" applyFont="1" applyFill="1" applyBorder="1" applyAlignment="1"/>
    <xf numFmtId="43" fontId="0" fillId="0" borderId="0" xfId="0" applyNumberFormat="1"/>
    <xf numFmtId="165" fontId="10" fillId="4" borderId="14" xfId="0" applyNumberFormat="1" applyFont="1" applyFill="1" applyBorder="1" applyProtection="1">
      <protection hidden="1"/>
    </xf>
    <xf numFmtId="165" fontId="10" fillId="4" borderId="0" xfId="0" applyNumberFormat="1" applyFont="1" applyFill="1" applyProtection="1">
      <protection hidden="1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0" fillId="0" borderId="0" xfId="0" applyNumberFormat="1" applyFont="1" applyBorder="1" applyProtection="1">
      <protection locked="0"/>
    </xf>
    <xf numFmtId="165" fontId="0" fillId="0" borderId="0" xfId="7" applyNumberFormat="1" applyFont="1" applyBorder="1" applyAlignment="1" applyProtection="1">
      <protection locked="0"/>
    </xf>
    <xf numFmtId="164" fontId="0" fillId="0" borderId="0" xfId="7" applyFont="1" applyBorder="1" applyAlignment="1" applyProtection="1">
      <protection locked="0"/>
    </xf>
    <xf numFmtId="164" fontId="0" fillId="0" borderId="0" xfId="0" applyNumberFormat="1" applyFont="1" applyProtection="1">
      <protection locked="0"/>
    </xf>
    <xf numFmtId="169" fontId="14" fillId="0" borderId="0" xfId="3" applyNumberFormat="1" applyFont="1" applyAlignment="1" applyProtection="1">
      <alignment horizontal="center"/>
      <protection locked="0"/>
    </xf>
    <xf numFmtId="14" fontId="14" fillId="0" borderId="0" xfId="3" applyNumberFormat="1" applyFont="1" applyProtection="1">
      <protection locked="0"/>
    </xf>
    <xf numFmtId="0" fontId="14" fillId="0" borderId="0" xfId="3" applyFont="1" applyProtection="1">
      <protection locked="0"/>
    </xf>
    <xf numFmtId="14" fontId="14" fillId="0" borderId="0" xfId="3" applyNumberFormat="1" applyFont="1" applyAlignment="1" applyProtection="1">
      <alignment horizontal="left"/>
      <protection locked="0"/>
    </xf>
    <xf numFmtId="17" fontId="17" fillId="0" borderId="0" xfId="3" applyNumberFormat="1" applyFont="1" applyBorder="1" applyAlignment="1" applyProtection="1">
      <alignment horizontal="left"/>
      <protection locked="0"/>
    </xf>
    <xf numFmtId="0" fontId="12" fillId="3" borderId="0" xfId="2" applyFont="1" applyFill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3" borderId="7" xfId="2" applyFont="1" applyFill="1" applyBorder="1" applyAlignment="1" applyProtection="1">
      <alignment horizontal="center"/>
      <protection hidden="1"/>
    </xf>
    <xf numFmtId="0" fontId="9" fillId="3" borderId="8" xfId="2" applyFont="1" applyFill="1" applyBorder="1" applyAlignment="1" applyProtection="1">
      <alignment horizontal="center"/>
      <protection hidden="1"/>
    </xf>
    <xf numFmtId="0" fontId="9" fillId="3" borderId="4" xfId="2" applyFont="1" applyFill="1" applyBorder="1" applyAlignment="1" applyProtection="1">
      <alignment horizontal="center"/>
      <protection hidden="1"/>
    </xf>
    <xf numFmtId="0" fontId="9" fillId="3" borderId="5" xfId="2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Unidades Financiadas   - </a:t>
            </a:r>
          </a:p>
        </c:rich>
      </c:tx>
      <c:layout>
        <c:manualLayout>
          <c:xMode val="edge"/>
          <c:yMode val="edge"/>
          <c:x val="0.23254008616406244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total'!$B$9:$B$20</c:f>
              <c:numCache>
                <c:formatCode>_(* #,##0_);_(* \(#,##0\);_(* "-"??_);_(@_)</c:formatCode>
                <c:ptCount val="12"/>
                <c:pt idx="0">
                  <c:v>4588</c:v>
                </c:pt>
                <c:pt idx="1">
                  <c:v>3778</c:v>
                </c:pt>
                <c:pt idx="2">
                  <c:v>7819</c:v>
                </c:pt>
                <c:pt idx="3">
                  <c:v>4377</c:v>
                </c:pt>
                <c:pt idx="4">
                  <c:v>4499</c:v>
                </c:pt>
                <c:pt idx="5">
                  <c:v>5207</c:v>
                </c:pt>
                <c:pt idx="6">
                  <c:v>5904</c:v>
                </c:pt>
                <c:pt idx="7">
                  <c:v>6154</c:v>
                </c:pt>
                <c:pt idx="8">
                  <c:v>7140</c:v>
                </c:pt>
                <c:pt idx="9">
                  <c:v>5288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total'!$C$9:$C$20</c:f>
              <c:numCache>
                <c:formatCode>_(* #,##0_);_(* \(#,##0\);_(* "-"??_);_(@_)</c:formatCode>
                <c:ptCount val="12"/>
                <c:pt idx="0">
                  <c:v>15500</c:v>
                </c:pt>
                <c:pt idx="1">
                  <c:v>15917</c:v>
                </c:pt>
                <c:pt idx="2">
                  <c:v>16035</c:v>
                </c:pt>
                <c:pt idx="3">
                  <c:v>16062</c:v>
                </c:pt>
                <c:pt idx="4">
                  <c:v>18329</c:v>
                </c:pt>
                <c:pt idx="5">
                  <c:v>17091</c:v>
                </c:pt>
                <c:pt idx="6">
                  <c:v>19009</c:v>
                </c:pt>
                <c:pt idx="7">
                  <c:v>20242</c:v>
                </c:pt>
                <c:pt idx="8">
                  <c:v>20051</c:v>
                </c:pt>
                <c:pt idx="9">
                  <c:v>24371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Valores Financiados   -  </a:t>
            </a:r>
          </a:p>
        </c:rich>
      </c:tx>
      <c:layout>
        <c:manualLayout>
          <c:xMode val="edge"/>
          <c:yMode val="edge"/>
          <c:x val="0.31820380193061643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total'!$E$9:$E$20</c:f>
              <c:numCache>
                <c:formatCode>_(* #,##0_);_(* \(#,##0\);_(* "-"??_);_(@_)</c:formatCode>
                <c:ptCount val="12"/>
                <c:pt idx="0">
                  <c:v>1091.224569</c:v>
                </c:pt>
                <c:pt idx="1">
                  <c:v>806.87403600000005</c:v>
                </c:pt>
                <c:pt idx="2">
                  <c:v>1684.10112</c:v>
                </c:pt>
                <c:pt idx="3">
                  <c:v>1343.8967679999996</c:v>
                </c:pt>
                <c:pt idx="4">
                  <c:v>1850.7253529999996</c:v>
                </c:pt>
                <c:pt idx="5">
                  <c:v>1419.4738590000002</c:v>
                </c:pt>
                <c:pt idx="6">
                  <c:v>1735.812011</c:v>
                </c:pt>
                <c:pt idx="7">
                  <c:v>1534.9291750000002</c:v>
                </c:pt>
                <c:pt idx="8">
                  <c:v>2264.8126830000001</c:v>
                </c:pt>
                <c:pt idx="9">
                  <c:v>1414.6901129999999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total'!$F$9:$F$20</c:f>
              <c:numCache>
                <c:formatCode>_(* #,##0_);_(* \(#,##0\);_(* "-"??_);_(@_)</c:formatCode>
                <c:ptCount val="12"/>
                <c:pt idx="0">
                  <c:v>4005.4303280000004</c:v>
                </c:pt>
                <c:pt idx="1">
                  <c:v>4059.0443600000003</c:v>
                </c:pt>
                <c:pt idx="2">
                  <c:v>3954.7385990000002</c:v>
                </c:pt>
                <c:pt idx="3">
                  <c:v>4119.7036679999992</c:v>
                </c:pt>
                <c:pt idx="4">
                  <c:v>4740.7245430000003</c:v>
                </c:pt>
                <c:pt idx="5">
                  <c:v>4644.8948739999996</c:v>
                </c:pt>
                <c:pt idx="6">
                  <c:v>4964.5273479999996</c:v>
                </c:pt>
                <c:pt idx="7">
                  <c:v>5174.5396959999998</c:v>
                </c:pt>
                <c:pt idx="8">
                  <c:v>5328.8615899999995</c:v>
                </c:pt>
                <c:pt idx="9">
                  <c:v>6118.8768980000004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G$46" fmlaRange="$B$52:$B$69" noThreeD="1" sel="18" val="1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76201</xdr:colOff>
      <xdr:row>5</xdr:row>
      <xdr:rowOff>64293</xdr:rowOff>
    </xdr:from>
    <xdr:to>
      <xdr:col>9</xdr:col>
      <xdr:colOff>892970</xdr:colOff>
      <xdr:row>9</xdr:row>
      <xdr:rowOff>40481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7401" y="940593"/>
          <a:ext cx="1512094" cy="62388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 o Período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933450</xdr:colOff>
          <xdr:row>5</xdr:row>
          <xdr:rowOff>0</xdr:rowOff>
        </xdr:from>
        <xdr:to>
          <xdr:col>11</xdr:col>
          <xdr:colOff>304800</xdr:colOff>
          <xdr:row>10</xdr:row>
          <xdr:rowOff>95250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66675</xdr:colOff>
      <xdr:row>0</xdr:row>
      <xdr:rowOff>104775</xdr:rowOff>
    </xdr:from>
    <xdr:to>
      <xdr:col>0</xdr:col>
      <xdr:colOff>754855</xdr:colOff>
      <xdr:row>4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4775"/>
          <a:ext cx="68818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28"/>
  <sheetViews>
    <sheetView showGridLines="0" workbookViewId="0">
      <pane xSplit="1" ySplit="5" topLeftCell="B197" activePane="bottomRight" state="frozen"/>
      <selection activeCell="G16" sqref="G16"/>
      <selection pane="topRight" activeCell="G16" sqref="G16"/>
      <selection pane="bottomLeft" activeCell="G16" sqref="G16"/>
      <selection pane="bottomRight" activeCell="I212" sqref="I212"/>
    </sheetView>
  </sheetViews>
  <sheetFormatPr defaultRowHeight="12.75" x14ac:dyDescent="0.2"/>
  <cols>
    <col min="7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75" t="s">
        <v>23</v>
      </c>
      <c r="C1" s="75"/>
      <c r="D1" s="75"/>
      <c r="E1" s="75"/>
      <c r="F1" s="75"/>
      <c r="G1" s="75"/>
    </row>
    <row r="2" spans="1:7" x14ac:dyDescent="0.2">
      <c r="B2" s="76" t="s">
        <v>0</v>
      </c>
      <c r="C2" s="76"/>
      <c r="D2" s="76"/>
      <c r="E2" s="76"/>
      <c r="F2" s="76"/>
      <c r="G2" s="76"/>
    </row>
    <row r="3" spans="1:7" x14ac:dyDescent="0.2">
      <c r="B3" s="48"/>
      <c r="C3" s="48"/>
      <c r="D3" s="48"/>
      <c r="E3" s="48"/>
      <c r="F3" s="48"/>
      <c r="G3" s="48"/>
    </row>
    <row r="4" spans="1:7" x14ac:dyDescent="0.2">
      <c r="A4" s="1" t="s">
        <v>3</v>
      </c>
      <c r="B4" s="72" t="s">
        <v>1</v>
      </c>
      <c r="C4" s="72"/>
      <c r="D4" s="73"/>
      <c r="E4" s="74" t="s">
        <v>2</v>
      </c>
      <c r="F4" s="72"/>
      <c r="G4" s="73"/>
    </row>
    <row r="5" spans="1:7" x14ac:dyDescent="0.2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x14ac:dyDescent="0.2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83.952372999999994</v>
      </c>
      <c r="G6" s="7">
        <v>97.492842999999993</v>
      </c>
    </row>
    <row r="7" spans="1:7" x14ac:dyDescent="0.2">
      <c r="A7" s="4">
        <v>37288</v>
      </c>
      <c r="B7" s="5">
        <v>483</v>
      </c>
      <c r="C7" s="5">
        <v>1456</v>
      </c>
      <c r="D7" s="6">
        <v>1939</v>
      </c>
      <c r="E7" s="7">
        <v>32.117294999999999</v>
      </c>
      <c r="F7" s="7">
        <v>96.122789999999995</v>
      </c>
      <c r="G7" s="7">
        <v>128.24008499999999</v>
      </c>
    </row>
    <row r="8" spans="1:7" x14ac:dyDescent="0.2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164.30501599999999</v>
      </c>
    </row>
    <row r="9" spans="1:7" x14ac:dyDescent="0.2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152.57046199999999</v>
      </c>
    </row>
    <row r="10" spans="1:7" x14ac:dyDescent="0.2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98.281940000000006</v>
      </c>
      <c r="G10" s="7">
        <v>121.76194000000001</v>
      </c>
    </row>
    <row r="11" spans="1:7" x14ac:dyDescent="0.2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158.62380400000001</v>
      </c>
    </row>
    <row r="12" spans="1:7" x14ac:dyDescent="0.2">
      <c r="A12" s="4">
        <v>37438</v>
      </c>
      <c r="B12" s="5">
        <v>216</v>
      </c>
      <c r="C12" s="5">
        <v>1706</v>
      </c>
      <c r="D12" s="6">
        <v>1922</v>
      </c>
      <c r="E12" s="7">
        <v>9.7073479999999996</v>
      </c>
      <c r="F12" s="7">
        <v>108.753411</v>
      </c>
      <c r="G12" s="7">
        <v>118.460759</v>
      </c>
    </row>
    <row r="13" spans="1:7" x14ac:dyDescent="0.2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120.46953600000001</v>
      </c>
      <c r="G13" s="7">
        <v>149.35217600000001</v>
      </c>
    </row>
    <row r="14" spans="1:7" x14ac:dyDescent="0.2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93.045665999999997</v>
      </c>
      <c r="G14" s="7">
        <v>213.66595599999999</v>
      </c>
    </row>
    <row r="15" spans="1:7" x14ac:dyDescent="0.2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x14ac:dyDescent="0.2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81.119687999999996</v>
      </c>
      <c r="G16" s="7">
        <v>182.32318799999999</v>
      </c>
    </row>
    <row r="17" spans="1:7" x14ac:dyDescent="0.2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78.733376000000007</v>
      </c>
      <c r="G17" s="7">
        <v>157.51337599999999</v>
      </c>
    </row>
    <row r="18" spans="1:7" x14ac:dyDescent="0.2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67.893978000000004</v>
      </c>
      <c r="G18" s="7">
        <v>114.879097</v>
      </c>
    </row>
    <row r="19" spans="1:7" x14ac:dyDescent="0.2">
      <c r="A19" s="4">
        <v>37653</v>
      </c>
      <c r="B19" s="5">
        <v>1473</v>
      </c>
      <c r="C19" s="5">
        <v>1368</v>
      </c>
      <c r="D19" s="6">
        <v>2841</v>
      </c>
      <c r="E19" s="7">
        <v>59.430999999999997</v>
      </c>
      <c r="F19" s="7">
        <v>85.824809999999999</v>
      </c>
      <c r="G19" s="7">
        <v>145.25581</v>
      </c>
    </row>
    <row r="20" spans="1:7" x14ac:dyDescent="0.2">
      <c r="A20" s="4">
        <v>37681</v>
      </c>
      <c r="B20" s="5">
        <v>864</v>
      </c>
      <c r="C20" s="5">
        <v>1242</v>
      </c>
      <c r="D20" s="6">
        <v>2106</v>
      </c>
      <c r="E20" s="7">
        <v>49.048000000000002</v>
      </c>
      <c r="F20" s="7">
        <v>88.217937000000006</v>
      </c>
      <c r="G20" s="7">
        <v>137.26593700000001</v>
      </c>
    </row>
    <row r="21" spans="1:7" x14ac:dyDescent="0.2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80.548511000000005</v>
      </c>
      <c r="G21" s="7">
        <v>148.95091100000002</v>
      </c>
    </row>
    <row r="22" spans="1:7" x14ac:dyDescent="0.2">
      <c r="A22" s="4">
        <v>37742</v>
      </c>
      <c r="B22" s="5">
        <v>2000</v>
      </c>
      <c r="C22" s="5">
        <v>1600</v>
      </c>
      <c r="D22" s="6">
        <v>3600</v>
      </c>
      <c r="E22" s="7">
        <v>89.006466000000003</v>
      </c>
      <c r="F22" s="7">
        <v>98.387276</v>
      </c>
      <c r="G22" s="7">
        <v>187.393742</v>
      </c>
    </row>
    <row r="23" spans="1:7" x14ac:dyDescent="0.2">
      <c r="A23" s="4">
        <v>37773</v>
      </c>
      <c r="B23" s="5">
        <v>924</v>
      </c>
      <c r="C23" s="5">
        <v>1603</v>
      </c>
      <c r="D23" s="6">
        <v>2527</v>
      </c>
      <c r="E23" s="7">
        <v>48.666786000000002</v>
      </c>
      <c r="F23" s="7">
        <v>99.486058</v>
      </c>
      <c r="G23" s="7">
        <v>148.15284400000002</v>
      </c>
    </row>
    <row r="24" spans="1:7" x14ac:dyDescent="0.2">
      <c r="A24" s="4">
        <v>37803</v>
      </c>
      <c r="B24" s="5">
        <v>1397</v>
      </c>
      <c r="C24" s="5">
        <v>1914</v>
      </c>
      <c r="D24" s="6">
        <v>3311</v>
      </c>
      <c r="E24" s="7">
        <v>100.33969399999999</v>
      </c>
      <c r="F24" s="7">
        <v>119.29882000000001</v>
      </c>
      <c r="G24" s="7">
        <v>219.63851399999999</v>
      </c>
    </row>
    <row r="25" spans="1:7" x14ac:dyDescent="0.2">
      <c r="A25" s="4">
        <v>37834</v>
      </c>
      <c r="B25" s="5">
        <v>1495</v>
      </c>
      <c r="C25" s="5">
        <v>1991</v>
      </c>
      <c r="D25" s="6">
        <v>3486</v>
      </c>
      <c r="E25" s="7">
        <v>79.407578999999998</v>
      </c>
      <c r="F25" s="7">
        <v>140.68009499999999</v>
      </c>
      <c r="G25" s="7">
        <v>220.08767399999999</v>
      </c>
    </row>
    <row r="26" spans="1:7" x14ac:dyDescent="0.2">
      <c r="A26" s="4">
        <v>37865</v>
      </c>
      <c r="B26" s="5">
        <v>752</v>
      </c>
      <c r="C26" s="5">
        <v>1851</v>
      </c>
      <c r="D26" s="6">
        <v>2603</v>
      </c>
      <c r="E26" s="7">
        <v>38.475971000000001</v>
      </c>
      <c r="F26" s="7">
        <v>121.172348</v>
      </c>
      <c r="G26" s="7">
        <v>159.64831900000001</v>
      </c>
    </row>
    <row r="27" spans="1:7" x14ac:dyDescent="0.2">
      <c r="A27" s="4">
        <v>37895</v>
      </c>
      <c r="B27" s="5">
        <v>1216</v>
      </c>
      <c r="C27" s="5">
        <v>1835</v>
      </c>
      <c r="D27" s="6">
        <v>3051</v>
      </c>
      <c r="E27" s="7">
        <v>91.633933999999996</v>
      </c>
      <c r="F27" s="7">
        <v>110.143945</v>
      </c>
      <c r="G27" s="7">
        <v>201.77787899999998</v>
      </c>
    </row>
    <row r="28" spans="1:7" x14ac:dyDescent="0.2">
      <c r="A28" s="4">
        <v>37926</v>
      </c>
      <c r="B28" s="5">
        <v>2693</v>
      </c>
      <c r="C28" s="5">
        <v>1852</v>
      </c>
      <c r="D28" s="6">
        <v>4545</v>
      </c>
      <c r="E28" s="7">
        <v>152.75718900000001</v>
      </c>
      <c r="F28" s="7">
        <v>119.236425</v>
      </c>
      <c r="G28" s="7">
        <v>271.99361399999998</v>
      </c>
    </row>
    <row r="29" spans="1:7" x14ac:dyDescent="0.2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121.49817299999999</v>
      </c>
      <c r="G29" s="7">
        <v>262.62783400000001</v>
      </c>
    </row>
    <row r="30" spans="1:7" x14ac:dyDescent="0.2">
      <c r="A30" s="4">
        <v>37987</v>
      </c>
      <c r="B30" s="5">
        <v>729</v>
      </c>
      <c r="C30" s="5">
        <v>1721</v>
      </c>
      <c r="D30" s="6">
        <v>2450</v>
      </c>
      <c r="E30" s="7">
        <v>45.706378000000001</v>
      </c>
      <c r="F30" s="7">
        <v>126.75067900000001</v>
      </c>
      <c r="G30" s="7">
        <v>172.45705700000002</v>
      </c>
    </row>
    <row r="31" spans="1:7" x14ac:dyDescent="0.2">
      <c r="A31" s="4">
        <v>38018</v>
      </c>
      <c r="B31" s="5">
        <v>1303</v>
      </c>
      <c r="C31" s="5">
        <v>1441</v>
      </c>
      <c r="D31" s="6">
        <v>2744</v>
      </c>
      <c r="E31" s="7">
        <v>76.305382999999992</v>
      </c>
      <c r="F31" s="7">
        <v>91.543297999999993</v>
      </c>
      <c r="G31" s="7">
        <v>167.848681</v>
      </c>
    </row>
    <row r="32" spans="1:7" x14ac:dyDescent="0.2">
      <c r="A32" s="4">
        <v>38047</v>
      </c>
      <c r="B32" s="5">
        <v>3024</v>
      </c>
      <c r="C32" s="5">
        <v>3046</v>
      </c>
      <c r="D32" s="6">
        <v>6070</v>
      </c>
      <c r="E32" s="7">
        <v>88.401867999999993</v>
      </c>
      <c r="F32" s="7">
        <v>123.857101</v>
      </c>
      <c r="G32" s="7">
        <v>212.25896899999998</v>
      </c>
    </row>
    <row r="33" spans="1:7" x14ac:dyDescent="0.2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130.54809900000001</v>
      </c>
      <c r="G33" s="7">
        <v>283.05392499999999</v>
      </c>
    </row>
    <row r="34" spans="1:7" x14ac:dyDescent="0.2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214.29209700000001</v>
      </c>
    </row>
    <row r="35" spans="1:7" x14ac:dyDescent="0.2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266.59924599999999</v>
      </c>
    </row>
    <row r="36" spans="1:7" x14ac:dyDescent="0.2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132.61990700000001</v>
      </c>
      <c r="G36" s="7">
        <v>278.30228099999999</v>
      </c>
    </row>
    <row r="37" spans="1:7" x14ac:dyDescent="0.2">
      <c r="A37" s="4">
        <v>38200</v>
      </c>
      <c r="B37" s="5">
        <v>1487</v>
      </c>
      <c r="C37" s="5">
        <v>2007</v>
      </c>
      <c r="D37" s="6">
        <v>3494</v>
      </c>
      <c r="E37" s="7">
        <v>92.835464999999999</v>
      </c>
      <c r="F37" s="7">
        <v>132.30413899999999</v>
      </c>
      <c r="G37" s="7">
        <v>225.13960399999999</v>
      </c>
    </row>
    <row r="38" spans="1:7" x14ac:dyDescent="0.2">
      <c r="A38" s="4">
        <v>38231</v>
      </c>
      <c r="B38" s="5">
        <v>1429</v>
      </c>
      <c r="C38" s="5">
        <v>2039</v>
      </c>
      <c r="D38" s="6">
        <v>3468</v>
      </c>
      <c r="E38" s="7">
        <v>96.758573999999996</v>
      </c>
      <c r="F38" s="7">
        <v>134.164199</v>
      </c>
      <c r="G38" s="7">
        <v>230.92277300000001</v>
      </c>
    </row>
    <row r="39" spans="1:7" x14ac:dyDescent="0.2">
      <c r="A39" s="4">
        <v>38261</v>
      </c>
      <c r="B39" s="5">
        <v>1566</v>
      </c>
      <c r="C39" s="5">
        <v>1904</v>
      </c>
      <c r="D39" s="6">
        <v>3470</v>
      </c>
      <c r="E39" s="7">
        <v>84.922974000000011</v>
      </c>
      <c r="F39" s="7">
        <v>126.482292</v>
      </c>
      <c r="G39" s="7">
        <v>211.40526600000001</v>
      </c>
    </row>
    <row r="40" spans="1:7" x14ac:dyDescent="0.2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135.28599800000001</v>
      </c>
      <c r="G40" s="7">
        <v>344.70492999999999</v>
      </c>
    </row>
    <row r="41" spans="1:7" x14ac:dyDescent="0.2">
      <c r="A41" s="4">
        <v>38322</v>
      </c>
      <c r="B41" s="5">
        <v>2544</v>
      </c>
      <c r="C41" s="5">
        <v>2855</v>
      </c>
      <c r="D41" s="6">
        <v>5399</v>
      </c>
      <c r="E41" s="7">
        <v>167.36502400000001</v>
      </c>
      <c r="F41" s="7">
        <v>227.90634299999999</v>
      </c>
      <c r="G41" s="7">
        <v>395.271367</v>
      </c>
    </row>
    <row r="42" spans="1:7" x14ac:dyDescent="0.2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275.74349699999999</v>
      </c>
    </row>
    <row r="43" spans="1:7" x14ac:dyDescent="0.2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239.95503500000001</v>
      </c>
    </row>
    <row r="44" spans="1:7" x14ac:dyDescent="0.2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149.93275399999999</v>
      </c>
      <c r="G44" s="7">
        <v>411.51735499999995</v>
      </c>
    </row>
    <row r="45" spans="1:7" x14ac:dyDescent="0.2">
      <c r="A45" s="4">
        <v>38443</v>
      </c>
      <c r="B45" s="5">
        <v>3506</v>
      </c>
      <c r="C45" s="5">
        <v>2026</v>
      </c>
      <c r="D45" s="6">
        <v>5532</v>
      </c>
      <c r="E45" s="7">
        <v>317.56537400000002</v>
      </c>
      <c r="F45" s="7">
        <v>164.91630799999999</v>
      </c>
      <c r="G45" s="7">
        <v>482.48168199999998</v>
      </c>
    </row>
    <row r="46" spans="1:7" x14ac:dyDescent="0.2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157.08296799999999</v>
      </c>
      <c r="G46" s="7">
        <v>289.762384</v>
      </c>
    </row>
    <row r="47" spans="1:7" x14ac:dyDescent="0.2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361.63720899999998</v>
      </c>
    </row>
    <row r="48" spans="1:7" x14ac:dyDescent="0.2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519.41569900000002</v>
      </c>
    </row>
    <row r="49" spans="1:7" x14ac:dyDescent="0.2">
      <c r="A49" s="4">
        <v>38565</v>
      </c>
      <c r="B49" s="5">
        <v>1467</v>
      </c>
      <c r="C49" s="5">
        <v>2237</v>
      </c>
      <c r="D49" s="6">
        <v>3704</v>
      </c>
      <c r="E49" s="7">
        <v>137.88002399999999</v>
      </c>
      <c r="F49" s="7">
        <v>173.69255799999999</v>
      </c>
      <c r="G49" s="7">
        <v>311.57258200000001</v>
      </c>
    </row>
    <row r="50" spans="1:7" x14ac:dyDescent="0.2">
      <c r="A50" s="4">
        <v>38596</v>
      </c>
      <c r="B50" s="5">
        <v>2189</v>
      </c>
      <c r="C50" s="5">
        <v>2010</v>
      </c>
      <c r="D50" s="6">
        <v>4199</v>
      </c>
      <c r="E50" s="7">
        <v>235.50756200000001</v>
      </c>
      <c r="F50" s="7">
        <v>153.08081200000001</v>
      </c>
      <c r="G50" s="7">
        <v>388.58837400000004</v>
      </c>
    </row>
    <row r="51" spans="1:7" x14ac:dyDescent="0.2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x14ac:dyDescent="0.2">
      <c r="A52" s="4">
        <v>38657</v>
      </c>
      <c r="B52" s="5">
        <v>4853</v>
      </c>
      <c r="C52" s="5">
        <v>2093</v>
      </c>
      <c r="D52" s="6">
        <v>6946</v>
      </c>
      <c r="E52" s="7">
        <v>458.25385199999999</v>
      </c>
      <c r="F52" s="7">
        <v>160.17025899999999</v>
      </c>
      <c r="G52" s="7">
        <v>618.42411100000004</v>
      </c>
    </row>
    <row r="53" spans="1:7" x14ac:dyDescent="0.2">
      <c r="A53" s="4">
        <v>38687</v>
      </c>
      <c r="B53" s="5">
        <v>7622</v>
      </c>
      <c r="C53" s="5">
        <v>3409</v>
      </c>
      <c r="D53" s="6">
        <v>11031</v>
      </c>
      <c r="E53" s="7">
        <v>343.01553899999999</v>
      </c>
      <c r="F53" s="7">
        <v>246.98525599999999</v>
      </c>
      <c r="G53" s="7">
        <v>590.00079499999993</v>
      </c>
    </row>
    <row r="54" spans="1:7" ht="20.100000000000001" customHeight="1" x14ac:dyDescent="0.2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292.40942200000001</v>
      </c>
      <c r="G54" s="7">
        <v>475.52491099999997</v>
      </c>
    </row>
    <row r="55" spans="1:7" x14ac:dyDescent="0.2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296.54093399999999</v>
      </c>
      <c r="G55" s="7">
        <v>478.36845</v>
      </c>
    </row>
    <row r="56" spans="1:7" x14ac:dyDescent="0.2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385.78281099999998</v>
      </c>
      <c r="G56" s="7">
        <v>610.92719499999998</v>
      </c>
    </row>
    <row r="57" spans="1:7" x14ac:dyDescent="0.2">
      <c r="A57" s="4">
        <v>38808</v>
      </c>
      <c r="B57" s="5">
        <v>4090</v>
      </c>
      <c r="C57" s="5">
        <v>5560</v>
      </c>
      <c r="D57" s="6">
        <v>9650</v>
      </c>
      <c r="E57" s="7">
        <v>449.11890699999998</v>
      </c>
      <c r="F57" s="7">
        <v>377.68116600000002</v>
      </c>
      <c r="G57" s="7">
        <v>826.800073</v>
      </c>
    </row>
    <row r="58" spans="1:7" x14ac:dyDescent="0.2">
      <c r="A58" s="4">
        <v>38838</v>
      </c>
      <c r="B58" s="5">
        <v>4461</v>
      </c>
      <c r="C58" s="5">
        <v>6143</v>
      </c>
      <c r="D58" s="6">
        <v>10604</v>
      </c>
      <c r="E58" s="7">
        <v>424.19483300000002</v>
      </c>
      <c r="F58" s="7">
        <v>432.5505070000001</v>
      </c>
      <c r="G58" s="7">
        <v>856.74534000000017</v>
      </c>
    </row>
    <row r="59" spans="1:7" x14ac:dyDescent="0.2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454.48119700000001</v>
      </c>
      <c r="G59" s="7">
        <v>896.90114400000004</v>
      </c>
    </row>
    <row r="60" spans="1:7" x14ac:dyDescent="0.2">
      <c r="A60" s="4">
        <v>38899</v>
      </c>
      <c r="B60" s="5">
        <v>4480</v>
      </c>
      <c r="C60" s="5">
        <v>6109</v>
      </c>
      <c r="D60" s="6">
        <v>10589</v>
      </c>
      <c r="E60" s="7">
        <v>374.72916199999997</v>
      </c>
      <c r="F60" s="7">
        <v>441.77065099999999</v>
      </c>
      <c r="G60" s="7">
        <v>816.4998129999999</v>
      </c>
    </row>
    <row r="61" spans="1:7" x14ac:dyDescent="0.2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477.49668400000002</v>
      </c>
      <c r="G61" s="7">
        <v>983.36180400000012</v>
      </c>
    </row>
    <row r="62" spans="1:7" x14ac:dyDescent="0.2">
      <c r="A62" s="4">
        <v>38961</v>
      </c>
      <c r="B62" s="5">
        <v>2920</v>
      </c>
      <c r="C62" s="5">
        <v>5905</v>
      </c>
      <c r="D62" s="6">
        <v>8825</v>
      </c>
      <c r="E62" s="7">
        <v>348.95348300000001</v>
      </c>
      <c r="F62" s="7">
        <v>432.91864600000002</v>
      </c>
      <c r="G62" s="7">
        <v>781.87212900000009</v>
      </c>
    </row>
    <row r="63" spans="1:7" x14ac:dyDescent="0.2">
      <c r="A63" s="4">
        <v>38991</v>
      </c>
      <c r="B63" s="5">
        <v>4824</v>
      </c>
      <c r="C63" s="5">
        <v>5175</v>
      </c>
      <c r="D63" s="6">
        <v>9999</v>
      </c>
      <c r="E63" s="7">
        <v>447.44002399999999</v>
      </c>
      <c r="F63" s="7">
        <v>379.57839100000001</v>
      </c>
      <c r="G63" s="7">
        <v>827.018415</v>
      </c>
    </row>
    <row r="64" spans="1:7" x14ac:dyDescent="0.2">
      <c r="A64" s="4">
        <v>39022</v>
      </c>
      <c r="B64" s="5">
        <v>4913</v>
      </c>
      <c r="C64" s="5">
        <v>5635</v>
      </c>
      <c r="D64" s="6">
        <v>10548</v>
      </c>
      <c r="E64" s="7">
        <v>393.50570900000002</v>
      </c>
      <c r="F64" s="7">
        <v>413.775126</v>
      </c>
      <c r="G64" s="7">
        <v>807.28083500000002</v>
      </c>
    </row>
    <row r="65" spans="1:7" x14ac:dyDescent="0.2">
      <c r="A65" s="4">
        <v>39052</v>
      </c>
      <c r="B65" s="5">
        <v>4834</v>
      </c>
      <c r="C65" s="5">
        <v>6447</v>
      </c>
      <c r="D65" s="6">
        <v>11281</v>
      </c>
      <c r="E65" s="7">
        <v>507.19654400000002</v>
      </c>
      <c r="F65" s="7">
        <v>471.79035699999997</v>
      </c>
      <c r="G65" s="7">
        <v>978.98690099999999</v>
      </c>
    </row>
    <row r="66" spans="1:7" ht="20.100000000000001" customHeight="1" x14ac:dyDescent="0.2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486.96076499999998</v>
      </c>
      <c r="G66" s="7">
        <v>704.27055099999995</v>
      </c>
    </row>
    <row r="67" spans="1:7" x14ac:dyDescent="0.2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471.99419699999999</v>
      </c>
      <c r="G67" s="7">
        <v>885.30222300000003</v>
      </c>
    </row>
    <row r="68" spans="1:7" x14ac:dyDescent="0.2">
      <c r="A68" s="4">
        <v>39142</v>
      </c>
      <c r="B68" s="5">
        <v>6684</v>
      </c>
      <c r="C68" s="5">
        <v>9346</v>
      </c>
      <c r="D68" s="6">
        <v>16030</v>
      </c>
      <c r="E68" s="7">
        <v>590.48796300000004</v>
      </c>
      <c r="F68" s="7">
        <v>725.62409200000002</v>
      </c>
      <c r="G68" s="7">
        <v>1316.1120550000001</v>
      </c>
    </row>
    <row r="69" spans="1:7" x14ac:dyDescent="0.2">
      <c r="A69" s="4">
        <v>39173</v>
      </c>
      <c r="B69" s="5">
        <v>5366</v>
      </c>
      <c r="C69" s="8">
        <v>7915</v>
      </c>
      <c r="D69" s="9">
        <v>13281</v>
      </c>
      <c r="E69" s="10">
        <v>570.77347599999996</v>
      </c>
      <c r="F69" s="10">
        <v>623.97283800000002</v>
      </c>
      <c r="G69" s="7">
        <v>1194.746314</v>
      </c>
    </row>
    <row r="70" spans="1:7" x14ac:dyDescent="0.2">
      <c r="A70" s="4">
        <v>39203</v>
      </c>
      <c r="B70" s="5">
        <v>6986</v>
      </c>
      <c r="C70" s="8">
        <v>9287</v>
      </c>
      <c r="D70" s="9">
        <v>16273</v>
      </c>
      <c r="E70" s="10">
        <v>634.50744099999997</v>
      </c>
      <c r="F70" s="10">
        <v>805.06295</v>
      </c>
      <c r="G70" s="7">
        <v>1439.570391</v>
      </c>
    </row>
    <row r="71" spans="1:7" x14ac:dyDescent="0.2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x14ac:dyDescent="0.2">
      <c r="A72" s="4">
        <v>39264</v>
      </c>
      <c r="B72" s="8">
        <v>7558</v>
      </c>
      <c r="C72" s="8">
        <v>10420</v>
      </c>
      <c r="D72" s="9">
        <v>17978</v>
      </c>
      <c r="E72" s="10">
        <v>785.61905200000001</v>
      </c>
      <c r="F72" s="10">
        <v>816.75851799999998</v>
      </c>
      <c r="G72" s="10">
        <v>1602.3775700000001</v>
      </c>
    </row>
    <row r="73" spans="1:7" x14ac:dyDescent="0.2">
      <c r="A73" s="4">
        <v>39295</v>
      </c>
      <c r="B73" s="5">
        <v>7346</v>
      </c>
      <c r="C73" s="8">
        <v>11038</v>
      </c>
      <c r="D73" s="9">
        <v>18384</v>
      </c>
      <c r="E73" s="10">
        <v>843.15087299999993</v>
      </c>
      <c r="F73" s="10">
        <v>952.61273300000005</v>
      </c>
      <c r="G73" s="7">
        <v>1795.763606</v>
      </c>
    </row>
    <row r="74" spans="1:7" x14ac:dyDescent="0.2">
      <c r="A74" s="4">
        <v>39326</v>
      </c>
      <c r="B74" s="5">
        <v>9059</v>
      </c>
      <c r="C74" s="8">
        <v>8814</v>
      </c>
      <c r="D74" s="9">
        <v>17873</v>
      </c>
      <c r="E74" s="10">
        <v>960.78928599999995</v>
      </c>
      <c r="F74" s="10">
        <v>759.03007100000002</v>
      </c>
      <c r="G74" s="7">
        <v>1719.8193569999999</v>
      </c>
    </row>
    <row r="75" spans="1:7" x14ac:dyDescent="0.2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833.20122000000003</v>
      </c>
      <c r="G75" s="7">
        <v>1995.6933290000002</v>
      </c>
    </row>
    <row r="76" spans="1:7" x14ac:dyDescent="0.2">
      <c r="A76" s="4">
        <v>39387</v>
      </c>
      <c r="B76" s="5">
        <v>12508</v>
      </c>
      <c r="C76" s="8">
        <v>9380</v>
      </c>
      <c r="D76" s="9">
        <v>21888</v>
      </c>
      <c r="E76" s="10">
        <v>1462.7566999999999</v>
      </c>
      <c r="F76" s="10">
        <v>917.75420899999995</v>
      </c>
      <c r="G76" s="7">
        <v>2380.5109089999996</v>
      </c>
    </row>
    <row r="77" spans="1:7" x14ac:dyDescent="0.2">
      <c r="A77" s="4">
        <v>39417</v>
      </c>
      <c r="B77" s="5">
        <v>8784</v>
      </c>
      <c r="C77" s="8">
        <v>9708</v>
      </c>
      <c r="D77" s="9">
        <v>18492</v>
      </c>
      <c r="E77" s="10">
        <v>995.32372599999997</v>
      </c>
      <c r="F77" s="10">
        <v>865.30735100000004</v>
      </c>
      <c r="G77" s="7">
        <v>1860.631077</v>
      </c>
    </row>
    <row r="78" spans="1:7" ht="20.100000000000001" customHeight="1" x14ac:dyDescent="0.2">
      <c r="A78" s="4">
        <v>39448</v>
      </c>
      <c r="B78" s="5">
        <v>9113</v>
      </c>
      <c r="C78" s="5">
        <v>7964</v>
      </c>
      <c r="D78" s="6">
        <v>17077</v>
      </c>
      <c r="E78" s="7">
        <v>876.78614600000003</v>
      </c>
      <c r="F78" s="7">
        <v>745.11710000000005</v>
      </c>
      <c r="G78" s="7">
        <v>1621.9032460000001</v>
      </c>
    </row>
    <row r="79" spans="1:7" x14ac:dyDescent="0.2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819.54334900000003</v>
      </c>
      <c r="G79" s="7">
        <v>1957.1942809999998</v>
      </c>
    </row>
    <row r="80" spans="1:7" x14ac:dyDescent="0.2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854.21012199999996</v>
      </c>
      <c r="G80" s="7">
        <v>1891.7629039999999</v>
      </c>
    </row>
    <row r="81" spans="1:7" x14ac:dyDescent="0.2">
      <c r="A81" s="4">
        <v>39539</v>
      </c>
      <c r="B81" s="5">
        <v>9329</v>
      </c>
      <c r="C81" s="5">
        <v>9776</v>
      </c>
      <c r="D81" s="6">
        <v>19105</v>
      </c>
      <c r="E81" s="7">
        <v>1052.7516270000001</v>
      </c>
      <c r="F81" s="7">
        <v>971.63259000000005</v>
      </c>
      <c r="G81" s="7">
        <v>2024.3842170000003</v>
      </c>
    </row>
    <row r="82" spans="1:7" x14ac:dyDescent="0.2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1102.3557249999999</v>
      </c>
      <c r="G82" s="7">
        <v>2261.7298879999998</v>
      </c>
    </row>
    <row r="83" spans="1:7" x14ac:dyDescent="0.2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1242.1132070000001</v>
      </c>
      <c r="G83" s="7">
        <v>3192.297673</v>
      </c>
    </row>
    <row r="84" spans="1:7" x14ac:dyDescent="0.2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1452.5568860000001</v>
      </c>
      <c r="G84" s="7">
        <v>3432.3762649999999</v>
      </c>
    </row>
    <row r="85" spans="1:7" x14ac:dyDescent="0.2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x14ac:dyDescent="0.2">
      <c r="A86" s="4">
        <v>39692</v>
      </c>
      <c r="B86" s="5">
        <v>14826</v>
      </c>
      <c r="C86" s="8">
        <v>14548</v>
      </c>
      <c r="D86" s="9">
        <v>29374</v>
      </c>
      <c r="E86" s="10">
        <v>1499.9924900000001</v>
      </c>
      <c r="F86" s="10">
        <v>1434.801361</v>
      </c>
      <c r="G86" s="7">
        <v>2934.7938510000004</v>
      </c>
    </row>
    <row r="87" spans="1:7" x14ac:dyDescent="0.2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x14ac:dyDescent="0.2">
      <c r="A88" s="4">
        <v>39753</v>
      </c>
      <c r="B88" s="5">
        <v>10855</v>
      </c>
      <c r="C88" s="8">
        <v>12881</v>
      </c>
      <c r="D88" s="9">
        <v>23736</v>
      </c>
      <c r="E88" s="10">
        <v>1018.0292889999999</v>
      </c>
      <c r="F88" s="10">
        <v>1287.5665289999999</v>
      </c>
      <c r="G88" s="7">
        <v>2305.5958179999998</v>
      </c>
    </row>
    <row r="89" spans="1:7" x14ac:dyDescent="0.2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1248.9650730000001</v>
      </c>
      <c r="G89" s="7">
        <v>2535.3187760000001</v>
      </c>
    </row>
    <row r="90" spans="1:7" ht="20.100000000000001" customHeight="1" x14ac:dyDescent="0.2">
      <c r="A90" s="4">
        <v>39814</v>
      </c>
      <c r="B90" s="5">
        <v>7234</v>
      </c>
      <c r="C90" s="8">
        <v>10426</v>
      </c>
      <c r="D90" s="9">
        <v>17660</v>
      </c>
      <c r="E90" s="10">
        <v>794.27448500000003</v>
      </c>
      <c r="F90" s="10">
        <v>1098.199044</v>
      </c>
      <c r="G90" s="7">
        <v>1892.4735289999999</v>
      </c>
    </row>
    <row r="91" spans="1:7" x14ac:dyDescent="0.2">
      <c r="A91" s="4">
        <v>39845</v>
      </c>
      <c r="B91" s="5">
        <v>6482</v>
      </c>
      <c r="C91" s="8">
        <v>10041</v>
      </c>
      <c r="D91" s="9">
        <v>16523</v>
      </c>
      <c r="E91" s="10">
        <v>657.94297399999994</v>
      </c>
      <c r="F91" s="10">
        <v>1066.564985</v>
      </c>
      <c r="G91" s="7">
        <v>1724.507959</v>
      </c>
    </row>
    <row r="92" spans="1:7" x14ac:dyDescent="0.2">
      <c r="A92" s="4">
        <v>39873</v>
      </c>
      <c r="B92" s="5">
        <v>9253</v>
      </c>
      <c r="C92" s="8">
        <v>12194</v>
      </c>
      <c r="D92" s="9">
        <v>21447</v>
      </c>
      <c r="E92" s="10">
        <v>920.32995899999992</v>
      </c>
      <c r="F92" s="10">
        <v>1334.016572</v>
      </c>
      <c r="G92" s="7">
        <v>2254.3465310000001</v>
      </c>
    </row>
    <row r="93" spans="1:7" x14ac:dyDescent="0.2">
      <c r="A93" s="4">
        <v>39904</v>
      </c>
      <c r="B93" s="5">
        <v>10819</v>
      </c>
      <c r="C93" s="8">
        <v>11931</v>
      </c>
      <c r="D93" s="9">
        <v>22750</v>
      </c>
      <c r="E93" s="10">
        <v>984.37298099999998</v>
      </c>
      <c r="F93" s="10">
        <v>1367.122282</v>
      </c>
      <c r="G93" s="7">
        <v>2351.4952629999998</v>
      </c>
    </row>
    <row r="94" spans="1:7" x14ac:dyDescent="0.2">
      <c r="A94" s="4">
        <v>39934</v>
      </c>
      <c r="B94" s="5">
        <v>7170</v>
      </c>
      <c r="C94" s="8">
        <v>12557</v>
      </c>
      <c r="D94" s="9">
        <v>19727</v>
      </c>
      <c r="E94" s="10">
        <v>804.05504899999994</v>
      </c>
      <c r="F94" s="10">
        <v>1463.8823970000001</v>
      </c>
      <c r="G94" s="7">
        <v>2267.9374459999999</v>
      </c>
    </row>
    <row r="95" spans="1:7" x14ac:dyDescent="0.2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x14ac:dyDescent="0.2">
      <c r="A96" s="4">
        <v>39995</v>
      </c>
      <c r="B96" s="5">
        <v>9692</v>
      </c>
      <c r="C96" s="8">
        <v>15957</v>
      </c>
      <c r="D96" s="9">
        <v>25649</v>
      </c>
      <c r="E96" s="10">
        <v>985.81658599999992</v>
      </c>
      <c r="F96" s="10">
        <v>1955.22495</v>
      </c>
      <c r="G96" s="7">
        <v>2941.0415359999997</v>
      </c>
    </row>
    <row r="97" spans="1:7" x14ac:dyDescent="0.2">
      <c r="A97" s="4">
        <v>40026</v>
      </c>
      <c r="B97" s="5">
        <v>13853</v>
      </c>
      <c r="C97" s="8">
        <v>15788</v>
      </c>
      <c r="D97" s="9">
        <v>29641</v>
      </c>
      <c r="E97" s="10">
        <v>1154.7234619999999</v>
      </c>
      <c r="F97" s="10">
        <v>2026.9938110000001</v>
      </c>
      <c r="G97" s="7">
        <v>3181.7172730000002</v>
      </c>
    </row>
    <row r="98" spans="1:7" x14ac:dyDescent="0.2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x14ac:dyDescent="0.2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3376.4672449999998</v>
      </c>
    </row>
    <row r="100" spans="1:7" x14ac:dyDescent="0.2">
      <c r="A100" s="4">
        <v>40118</v>
      </c>
      <c r="B100" s="30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2097.7994629999998</v>
      </c>
      <c r="G100" s="31">
        <f>SUM(E100:F100)</f>
        <v>3635.0374359999996</v>
      </c>
    </row>
    <row r="101" spans="1:7" x14ac:dyDescent="0.2">
      <c r="A101" s="4">
        <v>40148</v>
      </c>
      <c r="B101" s="30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2390.6371089999998</v>
      </c>
      <c r="G101" s="31">
        <f>SUM(E101:F101)</f>
        <v>3829.3676509999996</v>
      </c>
    </row>
    <row r="102" spans="1:7" s="43" customFormat="1" ht="20.100000000000001" customHeight="1" x14ac:dyDescent="0.2">
      <c r="A102" s="4">
        <v>40179</v>
      </c>
      <c r="B102" s="30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1859.5274899999999</v>
      </c>
      <c r="G102" s="31">
        <f>SUM(E102:F102)</f>
        <v>2875.5641649999998</v>
      </c>
    </row>
    <row r="103" spans="1:7" s="43" customFormat="1" x14ac:dyDescent="0.2">
      <c r="A103" s="4">
        <v>40210</v>
      </c>
      <c r="B103" s="30">
        <v>11477</v>
      </c>
      <c r="C103" s="8">
        <v>13256</v>
      </c>
      <c r="D103" s="9">
        <f t="shared" ref="D103:D113" si="0">SUM(B103:C103)</f>
        <v>24733</v>
      </c>
      <c r="E103" s="10">
        <v>1152.7577510000001</v>
      </c>
      <c r="F103" s="10">
        <v>1835.8171969999996</v>
      </c>
      <c r="G103" s="31">
        <f t="shared" ref="G103:G113" si="1">SUM(E103:F103)</f>
        <v>2988.5749479999995</v>
      </c>
    </row>
    <row r="104" spans="1:7" s="43" customFormat="1" x14ac:dyDescent="0.2">
      <c r="A104" s="4">
        <v>40238</v>
      </c>
      <c r="B104" s="30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2527.7077850000001</v>
      </c>
      <c r="G104" s="31">
        <f t="shared" si="1"/>
        <v>4114.0571520000003</v>
      </c>
    </row>
    <row r="105" spans="1:7" s="43" customFormat="1" x14ac:dyDescent="0.2">
      <c r="A105" s="4">
        <v>40269</v>
      </c>
      <c r="B105" s="30">
        <v>20164</v>
      </c>
      <c r="C105" s="8">
        <v>17373</v>
      </c>
      <c r="D105" s="9">
        <f t="shared" si="0"/>
        <v>37537</v>
      </c>
      <c r="E105" s="10">
        <v>1926.7748549999999</v>
      </c>
      <c r="F105" s="10">
        <v>2420.2965860000004</v>
      </c>
      <c r="G105" s="31">
        <f t="shared" si="1"/>
        <v>4347.071441</v>
      </c>
    </row>
    <row r="106" spans="1:7" s="43" customFormat="1" x14ac:dyDescent="0.2">
      <c r="A106" s="4">
        <v>40299</v>
      </c>
      <c r="B106" s="30">
        <v>14447</v>
      </c>
      <c r="C106" s="8">
        <v>18312</v>
      </c>
      <c r="D106" s="9">
        <f t="shared" si="0"/>
        <v>32759</v>
      </c>
      <c r="E106" s="10">
        <v>1722.7594710000001</v>
      </c>
      <c r="F106" s="10">
        <v>2527.09166</v>
      </c>
      <c r="G106" s="31">
        <f t="shared" si="1"/>
        <v>4249.8511310000004</v>
      </c>
    </row>
    <row r="107" spans="1:7" x14ac:dyDescent="0.2">
      <c r="A107" s="4">
        <v>40330</v>
      </c>
      <c r="B107" s="30">
        <v>22581</v>
      </c>
      <c r="C107" s="8">
        <v>18225</v>
      </c>
      <c r="D107" s="9">
        <f t="shared" si="0"/>
        <v>40806</v>
      </c>
      <c r="E107" s="10">
        <v>2523.9214149999998</v>
      </c>
      <c r="F107" s="10">
        <v>2741.7675720000002</v>
      </c>
      <c r="G107" s="31">
        <f t="shared" si="1"/>
        <v>5265.6889869999995</v>
      </c>
    </row>
    <row r="108" spans="1:7" x14ac:dyDescent="0.2">
      <c r="A108" s="4">
        <v>40360</v>
      </c>
      <c r="B108" s="30">
        <v>19636</v>
      </c>
      <c r="C108" s="8">
        <v>20037</v>
      </c>
      <c r="D108" s="9">
        <f t="shared" si="0"/>
        <v>39673</v>
      </c>
      <c r="E108" s="10">
        <v>2206.7407029999999</v>
      </c>
      <c r="F108" s="10">
        <v>2878.3047299999998</v>
      </c>
      <c r="G108" s="31">
        <f t="shared" si="1"/>
        <v>5085.0454329999993</v>
      </c>
    </row>
    <row r="109" spans="1:7" x14ac:dyDescent="0.2">
      <c r="A109" s="4">
        <v>40391</v>
      </c>
      <c r="B109" s="30">
        <v>15707</v>
      </c>
      <c r="C109" s="8">
        <v>20659</v>
      </c>
      <c r="D109" s="9">
        <f t="shared" si="0"/>
        <v>36366</v>
      </c>
      <c r="E109" s="10">
        <v>2134.1881199999998</v>
      </c>
      <c r="F109" s="10">
        <v>2958.1711249999998</v>
      </c>
      <c r="G109" s="31">
        <f t="shared" si="1"/>
        <v>5092.3592449999996</v>
      </c>
    </row>
    <row r="110" spans="1:7" x14ac:dyDescent="0.2">
      <c r="A110" s="4">
        <v>40422</v>
      </c>
      <c r="B110" s="30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3052.9776299999999</v>
      </c>
      <c r="G110" s="31">
        <f t="shared" si="1"/>
        <v>5396.6993519999996</v>
      </c>
    </row>
    <row r="111" spans="1:7" x14ac:dyDescent="0.2">
      <c r="A111" s="4">
        <v>40452</v>
      </c>
      <c r="B111" s="30">
        <v>21444</v>
      </c>
      <c r="C111" s="8">
        <v>16610</v>
      </c>
      <c r="D111" s="9">
        <f t="shared" si="0"/>
        <v>38054</v>
      </c>
      <c r="E111" s="10">
        <v>2938.6923609999999</v>
      </c>
      <c r="F111" s="10">
        <v>2530.0500590000001</v>
      </c>
      <c r="G111" s="31">
        <f t="shared" si="1"/>
        <v>5468.7424200000005</v>
      </c>
    </row>
    <row r="112" spans="1:7" x14ac:dyDescent="0.2">
      <c r="A112" s="4">
        <v>40483</v>
      </c>
      <c r="B112" s="30">
        <v>15746</v>
      </c>
      <c r="C112" s="8">
        <v>19832</v>
      </c>
      <c r="D112" s="9">
        <f t="shared" si="0"/>
        <v>35578</v>
      </c>
      <c r="E112" s="10">
        <v>2192.6981470000001</v>
      </c>
      <c r="F112" s="10">
        <v>2960.0506629999995</v>
      </c>
      <c r="G112" s="31">
        <f t="shared" si="1"/>
        <v>5152.7488099999991</v>
      </c>
    </row>
    <row r="113" spans="1:7" x14ac:dyDescent="0.2">
      <c r="A113" s="4">
        <v>40513</v>
      </c>
      <c r="B113" s="30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31">
        <f t="shared" si="1"/>
        <v>6161.1889339999998</v>
      </c>
    </row>
    <row r="114" spans="1:7" s="43" customFormat="1" ht="20.100000000000001" customHeight="1" x14ac:dyDescent="0.2">
      <c r="A114" s="4">
        <v>40544</v>
      </c>
      <c r="B114" s="30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31">
        <v>4652.1908279999998</v>
      </c>
    </row>
    <row r="115" spans="1:7" x14ac:dyDescent="0.2">
      <c r="A115" s="4">
        <v>40575</v>
      </c>
      <c r="B115" s="30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31">
        <v>5143.7846560000007</v>
      </c>
    </row>
    <row r="116" spans="1:7" x14ac:dyDescent="0.2">
      <c r="A116" s="4">
        <v>40603</v>
      </c>
      <c r="B116" s="30">
        <v>18420</v>
      </c>
      <c r="C116" s="8">
        <v>18986</v>
      </c>
      <c r="D116" s="9">
        <v>37406</v>
      </c>
      <c r="E116" s="10">
        <v>3118.4695769999998</v>
      </c>
      <c r="F116" s="10">
        <v>3091.4675629999997</v>
      </c>
      <c r="G116" s="31">
        <v>6209.93714</v>
      </c>
    </row>
    <row r="117" spans="1:7" x14ac:dyDescent="0.2">
      <c r="A117" s="4">
        <v>40634</v>
      </c>
      <c r="B117" s="30">
        <v>17990</v>
      </c>
      <c r="C117" s="8">
        <v>20507</v>
      </c>
      <c r="D117" s="9">
        <v>38497</v>
      </c>
      <c r="E117" s="10">
        <v>2833.2258389999997</v>
      </c>
      <c r="F117" s="10">
        <v>3327.6549369999998</v>
      </c>
      <c r="G117" s="31">
        <v>6160.880776</v>
      </c>
    </row>
    <row r="118" spans="1:7" x14ac:dyDescent="0.2">
      <c r="A118" s="4">
        <v>40664</v>
      </c>
      <c r="B118" s="30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31">
        <v>7059.4847989999998</v>
      </c>
    </row>
    <row r="119" spans="1:7" x14ac:dyDescent="0.2">
      <c r="A119" s="4">
        <v>40695</v>
      </c>
      <c r="B119" s="30">
        <v>23336</v>
      </c>
      <c r="C119" s="8">
        <v>23119</v>
      </c>
      <c r="D119" s="9">
        <v>46455</v>
      </c>
      <c r="E119" s="10">
        <v>3965.6826310000001</v>
      </c>
      <c r="F119" s="10">
        <v>3813.951935</v>
      </c>
      <c r="G119" s="31">
        <v>7779.6345660000006</v>
      </c>
    </row>
    <row r="120" spans="1:7" x14ac:dyDescent="0.2">
      <c r="A120" s="4">
        <v>40725</v>
      </c>
      <c r="B120" s="30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31">
        <v>6639.3993180000007</v>
      </c>
    </row>
    <row r="121" spans="1:7" x14ac:dyDescent="0.2">
      <c r="A121" s="4">
        <v>40756</v>
      </c>
      <c r="B121" s="30">
        <v>20247</v>
      </c>
      <c r="C121" s="8">
        <v>26724</v>
      </c>
      <c r="D121" s="9">
        <v>46971</v>
      </c>
      <c r="E121" s="10">
        <v>3345.4567350000002</v>
      </c>
      <c r="F121" s="10">
        <v>4514.0615829999997</v>
      </c>
      <c r="G121" s="31">
        <v>7859.5183180000004</v>
      </c>
    </row>
    <row r="122" spans="1:7" x14ac:dyDescent="0.2">
      <c r="A122" s="4">
        <v>40787</v>
      </c>
      <c r="B122" s="30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31">
        <v>7348.5748490000005</v>
      </c>
    </row>
    <row r="123" spans="1:7" x14ac:dyDescent="0.2">
      <c r="A123" s="4">
        <v>40817</v>
      </c>
      <c r="B123" s="30">
        <v>18705</v>
      </c>
      <c r="C123" s="8">
        <v>19135</v>
      </c>
      <c r="D123" s="9">
        <v>37840</v>
      </c>
      <c r="E123" s="10">
        <v>2652.4403339999999</v>
      </c>
      <c r="F123" s="10">
        <v>3456.7844360000004</v>
      </c>
      <c r="G123" s="31">
        <v>6109.2247700000007</v>
      </c>
    </row>
    <row r="124" spans="1:7" x14ac:dyDescent="0.2">
      <c r="A124" s="4">
        <v>40848</v>
      </c>
      <c r="B124" s="30">
        <v>16253</v>
      </c>
      <c r="C124" s="8">
        <v>22800</v>
      </c>
      <c r="D124" s="9">
        <v>39053</v>
      </c>
      <c r="E124" s="10">
        <v>2646.2297579999999</v>
      </c>
      <c r="F124" s="10">
        <v>4074.7486859999999</v>
      </c>
      <c r="G124" s="31">
        <v>6720.9784440000003</v>
      </c>
    </row>
    <row r="125" spans="1:7" x14ac:dyDescent="0.2">
      <c r="A125" s="4">
        <v>40878</v>
      </c>
      <c r="B125" s="30">
        <v>24186</v>
      </c>
      <c r="C125" s="8">
        <v>25376</v>
      </c>
      <c r="D125" s="9">
        <v>49562</v>
      </c>
      <c r="E125" s="10">
        <v>3653.2070309999995</v>
      </c>
      <c r="F125" s="10">
        <v>4580.0766209999992</v>
      </c>
      <c r="G125" s="31">
        <v>8233.2836519999983</v>
      </c>
    </row>
    <row r="126" spans="1:7" s="43" customFormat="1" ht="20.100000000000001" customHeight="1" x14ac:dyDescent="0.2">
      <c r="A126" s="4">
        <v>40909</v>
      </c>
      <c r="B126" s="30">
        <v>11831</v>
      </c>
      <c r="C126" s="8">
        <v>21849</v>
      </c>
      <c r="D126" s="9">
        <v>33680</v>
      </c>
      <c r="E126" s="10">
        <v>1835.5981079999997</v>
      </c>
      <c r="F126" s="10">
        <v>3848.8333339999999</v>
      </c>
      <c r="G126" s="31">
        <v>5684.4314419999992</v>
      </c>
    </row>
    <row r="127" spans="1:7" x14ac:dyDescent="0.2">
      <c r="A127" s="4">
        <v>40940</v>
      </c>
      <c r="B127" s="30">
        <v>11757</v>
      </c>
      <c r="C127" s="8">
        <v>19209</v>
      </c>
      <c r="D127" s="9">
        <v>30966</v>
      </c>
      <c r="E127" s="10">
        <v>1687.4028960000001</v>
      </c>
      <c r="F127" s="10">
        <v>3423.483205</v>
      </c>
      <c r="G127" s="31">
        <v>5110.8861010000001</v>
      </c>
    </row>
    <row r="128" spans="1:7" x14ac:dyDescent="0.2">
      <c r="A128" s="4">
        <v>40969</v>
      </c>
      <c r="B128" s="30">
        <v>16354</v>
      </c>
      <c r="C128" s="8">
        <v>24290</v>
      </c>
      <c r="D128" s="9">
        <v>40644</v>
      </c>
      <c r="E128" s="10">
        <v>2455.3951529999999</v>
      </c>
      <c r="F128" s="10">
        <v>4351.7775060000004</v>
      </c>
      <c r="G128" s="31">
        <v>6807.1726589999998</v>
      </c>
    </row>
    <row r="129" spans="1:7" x14ac:dyDescent="0.2">
      <c r="A129" s="4">
        <v>41000</v>
      </c>
      <c r="B129" s="30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31">
        <v>5727.2576580000004</v>
      </c>
    </row>
    <row r="130" spans="1:7" x14ac:dyDescent="0.2">
      <c r="A130" s="4">
        <v>41030</v>
      </c>
      <c r="B130" s="30">
        <v>11073</v>
      </c>
      <c r="C130" s="8">
        <v>23685</v>
      </c>
      <c r="D130" s="9">
        <v>34758</v>
      </c>
      <c r="E130" s="10">
        <v>1858.501053</v>
      </c>
      <c r="F130" s="10">
        <v>4439.3099659999998</v>
      </c>
      <c r="G130" s="31">
        <v>6297.8110189999998</v>
      </c>
    </row>
    <row r="131" spans="1:7" x14ac:dyDescent="0.2">
      <c r="A131" s="4">
        <v>41061</v>
      </c>
      <c r="B131" s="30">
        <v>17260</v>
      </c>
      <c r="C131" s="8">
        <v>24542</v>
      </c>
      <c r="D131" s="9">
        <v>41802</v>
      </c>
      <c r="E131" s="10">
        <v>2608.9681369999998</v>
      </c>
      <c r="F131" s="10">
        <v>4807.2816619999985</v>
      </c>
      <c r="G131" s="31">
        <v>7416.2497989999983</v>
      </c>
    </row>
    <row r="132" spans="1:7" x14ac:dyDescent="0.2">
      <c r="A132" s="4">
        <v>41091</v>
      </c>
      <c r="B132" s="30">
        <v>8850</v>
      </c>
      <c r="C132" s="8">
        <v>25873</v>
      </c>
      <c r="D132" s="9">
        <v>34723</v>
      </c>
      <c r="E132" s="10">
        <v>1613.2523720000004</v>
      </c>
      <c r="F132" s="10">
        <v>4833.9075949999979</v>
      </c>
      <c r="G132" s="31">
        <v>6447.1599669999978</v>
      </c>
    </row>
    <row r="133" spans="1:7" x14ac:dyDescent="0.2">
      <c r="A133" s="4">
        <v>41122</v>
      </c>
      <c r="B133" s="30">
        <v>17015</v>
      </c>
      <c r="C133" s="8">
        <v>28582</v>
      </c>
      <c r="D133" s="9">
        <v>45597</v>
      </c>
      <c r="E133" s="10">
        <v>2584.5156579999998</v>
      </c>
      <c r="F133" s="10">
        <v>5652.3400890000003</v>
      </c>
      <c r="G133" s="31">
        <v>8236.8557469999996</v>
      </c>
    </row>
    <row r="134" spans="1:7" x14ac:dyDescent="0.2">
      <c r="A134" s="4">
        <v>41153</v>
      </c>
      <c r="B134" s="30">
        <v>15793</v>
      </c>
      <c r="C134" s="8">
        <v>21877</v>
      </c>
      <c r="D134" s="9">
        <v>37670</v>
      </c>
      <c r="E134" s="10">
        <v>2492.6387519999998</v>
      </c>
      <c r="F134" s="10">
        <v>4416.4525399999993</v>
      </c>
      <c r="G134" s="31">
        <v>6909.0912919999992</v>
      </c>
    </row>
    <row r="135" spans="1:7" x14ac:dyDescent="0.2">
      <c r="A135" s="4">
        <v>41183</v>
      </c>
      <c r="B135" s="30">
        <v>12981</v>
      </c>
      <c r="C135" s="8">
        <v>26462</v>
      </c>
      <c r="D135" s="9">
        <v>39443</v>
      </c>
      <c r="E135" s="10">
        <v>2402.8320130000002</v>
      </c>
      <c r="F135" s="10">
        <v>5174.7492030000003</v>
      </c>
      <c r="G135" s="31">
        <v>7577.5812160000005</v>
      </c>
    </row>
    <row r="136" spans="1:7" x14ac:dyDescent="0.2">
      <c r="A136" s="4">
        <v>41214</v>
      </c>
      <c r="B136" s="30">
        <v>14689</v>
      </c>
      <c r="C136" s="8">
        <v>24120</v>
      </c>
      <c r="D136" s="9">
        <v>38809</v>
      </c>
      <c r="E136" s="10">
        <v>2887.1474149999999</v>
      </c>
      <c r="F136" s="10">
        <v>4815.9598139999989</v>
      </c>
      <c r="G136" s="31">
        <v>7703.1072289999993</v>
      </c>
    </row>
    <row r="137" spans="1:7" x14ac:dyDescent="0.2">
      <c r="A137" s="4">
        <v>41244</v>
      </c>
      <c r="B137" s="30">
        <v>17042</v>
      </c>
      <c r="C137" s="8">
        <v>25580</v>
      </c>
      <c r="D137" s="9">
        <v>42622</v>
      </c>
      <c r="E137" s="10">
        <v>3466.2569340000005</v>
      </c>
      <c r="F137" s="10">
        <v>5376.8303570000007</v>
      </c>
      <c r="G137" s="31">
        <v>8843.0872910000016</v>
      </c>
    </row>
    <row r="138" spans="1:7" s="43" customFormat="1" ht="20.100000000000001" customHeight="1" x14ac:dyDescent="0.2">
      <c r="A138" s="4">
        <v>41275</v>
      </c>
      <c r="B138" s="30">
        <v>10237</v>
      </c>
      <c r="C138" s="8">
        <v>25379</v>
      </c>
      <c r="D138" s="9">
        <v>35616</v>
      </c>
      <c r="E138" s="10">
        <v>1676.758069</v>
      </c>
      <c r="F138" s="10">
        <v>5017.1688940000004</v>
      </c>
      <c r="G138" s="31">
        <v>6693.9269629999999</v>
      </c>
    </row>
    <row r="139" spans="1:7" x14ac:dyDescent="0.2">
      <c r="A139" s="4">
        <v>41306</v>
      </c>
      <c r="B139" s="30">
        <v>8381</v>
      </c>
      <c r="C139" s="8">
        <v>20962</v>
      </c>
      <c r="D139" s="9">
        <v>29343</v>
      </c>
      <c r="E139" s="10">
        <v>1590.825609</v>
      </c>
      <c r="F139" s="10">
        <v>4219.9776830000001</v>
      </c>
      <c r="G139" s="31">
        <v>5810.8032920000005</v>
      </c>
    </row>
    <row r="140" spans="1:7" x14ac:dyDescent="0.2">
      <c r="A140" s="4">
        <v>41334</v>
      </c>
      <c r="B140" s="30">
        <v>9985</v>
      </c>
      <c r="C140" s="8">
        <v>28162</v>
      </c>
      <c r="D140" s="9">
        <v>38147</v>
      </c>
      <c r="E140" s="10">
        <v>2140.8536020000001</v>
      </c>
      <c r="F140" s="10">
        <v>5757.2029990000001</v>
      </c>
      <c r="G140" s="31">
        <v>7898.0566010000002</v>
      </c>
    </row>
    <row r="141" spans="1:7" x14ac:dyDescent="0.2">
      <c r="A141" s="4">
        <v>41365</v>
      </c>
      <c r="B141" s="30">
        <v>9788</v>
      </c>
      <c r="C141" s="8">
        <v>31006</v>
      </c>
      <c r="D141" s="9">
        <v>40794</v>
      </c>
      <c r="E141" s="10">
        <v>1921.9587200000001</v>
      </c>
      <c r="F141" s="10">
        <v>6386.3249800000003</v>
      </c>
      <c r="G141" s="31">
        <v>8308.2837</v>
      </c>
    </row>
    <row r="142" spans="1:7" x14ac:dyDescent="0.2">
      <c r="A142" s="4">
        <v>41395</v>
      </c>
      <c r="B142" s="30">
        <v>16158</v>
      </c>
      <c r="C142" s="8">
        <v>31522</v>
      </c>
      <c r="D142" s="9">
        <v>47680</v>
      </c>
      <c r="E142" s="10">
        <v>3146.6459020000002</v>
      </c>
      <c r="F142" s="10">
        <v>6608.2484709999999</v>
      </c>
      <c r="G142" s="31">
        <v>9754.8943729999992</v>
      </c>
    </row>
    <row r="143" spans="1:7" x14ac:dyDescent="0.2">
      <c r="A143" s="4">
        <v>41426</v>
      </c>
      <c r="B143" s="30">
        <v>18014</v>
      </c>
      <c r="C143" s="8">
        <v>35242</v>
      </c>
      <c r="D143" s="9">
        <v>53256</v>
      </c>
      <c r="E143" s="10">
        <v>3730.486367</v>
      </c>
      <c r="F143" s="10">
        <v>7447.3997790000003</v>
      </c>
      <c r="G143" s="31">
        <v>11177.886146000001</v>
      </c>
    </row>
    <row r="144" spans="1:7" x14ac:dyDescent="0.2">
      <c r="A144" s="4">
        <v>41456</v>
      </c>
      <c r="B144" s="30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31">
        <v>9969.5913859999982</v>
      </c>
    </row>
    <row r="145" spans="1:7" x14ac:dyDescent="0.2">
      <c r="A145" s="4">
        <v>41487</v>
      </c>
      <c r="B145" s="30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31">
        <v>10515.560266</v>
      </c>
    </row>
    <row r="146" spans="1:7" x14ac:dyDescent="0.2">
      <c r="A146" s="4">
        <v>41518</v>
      </c>
      <c r="B146" s="30">
        <v>14546</v>
      </c>
      <c r="C146" s="8">
        <v>29672</v>
      </c>
      <c r="D146" s="9">
        <v>44218</v>
      </c>
      <c r="E146" s="10">
        <v>2786.8160729999995</v>
      </c>
      <c r="F146" s="10">
        <v>6370.3064420000001</v>
      </c>
      <c r="G146" s="31">
        <v>9157.1225149999991</v>
      </c>
    </row>
    <row r="147" spans="1:7" x14ac:dyDescent="0.2">
      <c r="A147" s="4">
        <v>41548</v>
      </c>
      <c r="B147" s="30">
        <v>13899</v>
      </c>
      <c r="C147" s="8">
        <v>30065</v>
      </c>
      <c r="D147" s="9">
        <v>43964</v>
      </c>
      <c r="E147" s="10">
        <v>2867.3355700000002</v>
      </c>
      <c r="F147" s="10">
        <v>6551.6918660000001</v>
      </c>
      <c r="G147" s="31">
        <v>9419.0274360000003</v>
      </c>
    </row>
    <row r="148" spans="1:7" x14ac:dyDescent="0.2">
      <c r="A148" s="4">
        <v>41579</v>
      </c>
      <c r="B148" s="30">
        <v>16895</v>
      </c>
      <c r="C148" s="8">
        <v>30847</v>
      </c>
      <c r="D148" s="9">
        <v>47742</v>
      </c>
      <c r="E148" s="10">
        <v>3331.904258</v>
      </c>
      <c r="F148" s="10">
        <v>6790.0038759999979</v>
      </c>
      <c r="G148" s="31">
        <v>10121.908133999998</v>
      </c>
    </row>
    <row r="149" spans="1:7" x14ac:dyDescent="0.2">
      <c r="A149" s="4">
        <v>41609</v>
      </c>
      <c r="B149" s="30">
        <v>17580</v>
      </c>
      <c r="C149" s="8">
        <v>33309</v>
      </c>
      <c r="D149" s="9">
        <v>50889</v>
      </c>
      <c r="E149" s="10">
        <v>3001.931881</v>
      </c>
      <c r="F149" s="10">
        <v>7348.8193039999996</v>
      </c>
      <c r="G149" s="31">
        <v>10350.751184999999</v>
      </c>
    </row>
    <row r="150" spans="1:7" s="43" customFormat="1" ht="20.100000000000001" customHeight="1" x14ac:dyDescent="0.2">
      <c r="A150" s="4">
        <v>41640</v>
      </c>
      <c r="B150" s="30">
        <v>9936</v>
      </c>
      <c r="C150" s="8">
        <v>29999</v>
      </c>
      <c r="D150" s="9">
        <v>39935</v>
      </c>
      <c r="E150" s="10">
        <v>1876.4662230000001</v>
      </c>
      <c r="F150" s="10">
        <v>6280.4329159999998</v>
      </c>
      <c r="G150" s="31">
        <v>8156.8991390000001</v>
      </c>
    </row>
    <row r="151" spans="1:7" x14ac:dyDescent="0.2">
      <c r="A151" s="4">
        <v>41671</v>
      </c>
      <c r="B151" s="30">
        <v>16385</v>
      </c>
      <c r="C151" s="8">
        <v>29976</v>
      </c>
      <c r="D151" s="9">
        <v>46361</v>
      </c>
      <c r="E151" s="10">
        <v>2400.2426310000001</v>
      </c>
      <c r="F151" s="10">
        <v>6421.7910320000001</v>
      </c>
      <c r="G151" s="31">
        <v>8822.0336630000002</v>
      </c>
    </row>
    <row r="152" spans="1:7" x14ac:dyDescent="0.2">
      <c r="A152" s="4">
        <v>41699</v>
      </c>
      <c r="B152" s="30">
        <v>11455</v>
      </c>
      <c r="C152" s="8">
        <v>26099</v>
      </c>
      <c r="D152" s="9">
        <v>37554</v>
      </c>
      <c r="E152" s="10">
        <v>2724.581052</v>
      </c>
      <c r="F152" s="10">
        <v>5531.2572330000012</v>
      </c>
      <c r="G152" s="31">
        <v>8255.8382850000016</v>
      </c>
    </row>
    <row r="153" spans="1:7" x14ac:dyDescent="0.2">
      <c r="A153" s="4">
        <v>41730</v>
      </c>
      <c r="B153" s="30">
        <v>14059</v>
      </c>
      <c r="C153" s="8">
        <v>29639</v>
      </c>
      <c r="D153" s="9">
        <v>43698</v>
      </c>
      <c r="E153" s="10">
        <v>2826.3318410000002</v>
      </c>
      <c r="F153" s="10">
        <v>6347.0547770000003</v>
      </c>
      <c r="G153" s="31">
        <v>9173.3866180000005</v>
      </c>
    </row>
    <row r="154" spans="1:7" x14ac:dyDescent="0.2">
      <c r="A154" s="4">
        <v>41760</v>
      </c>
      <c r="B154" s="30">
        <v>12144</v>
      </c>
      <c r="C154" s="8">
        <v>33987</v>
      </c>
      <c r="D154" s="9">
        <v>46131</v>
      </c>
      <c r="E154" s="10">
        <v>2374.813846</v>
      </c>
      <c r="F154" s="10">
        <v>7310.0994369999999</v>
      </c>
      <c r="G154" s="31">
        <v>9684.9132829999999</v>
      </c>
    </row>
    <row r="155" spans="1:7" x14ac:dyDescent="0.2">
      <c r="A155" s="4">
        <v>41791</v>
      </c>
      <c r="B155" s="30">
        <v>13930</v>
      </c>
      <c r="C155" s="8">
        <v>29140</v>
      </c>
      <c r="D155" s="9">
        <v>43070</v>
      </c>
      <c r="E155" s="10">
        <v>2700.739251</v>
      </c>
      <c r="F155" s="10">
        <v>6416.5194439999996</v>
      </c>
      <c r="G155" s="31">
        <v>9117.2586950000004</v>
      </c>
    </row>
    <row r="156" spans="1:7" x14ac:dyDescent="0.2">
      <c r="A156" s="4">
        <v>41821</v>
      </c>
      <c r="B156" s="30">
        <v>17225</v>
      </c>
      <c r="C156" s="8">
        <v>33002</v>
      </c>
      <c r="D156" s="9">
        <v>50227</v>
      </c>
      <c r="E156" s="10">
        <v>3217.2676310000006</v>
      </c>
      <c r="F156" s="10">
        <v>7184.5075039999992</v>
      </c>
      <c r="G156" s="31">
        <v>10401.775135</v>
      </c>
    </row>
    <row r="157" spans="1:7" x14ac:dyDescent="0.2">
      <c r="A157" s="4">
        <v>41852</v>
      </c>
      <c r="B157" s="30">
        <v>13004</v>
      </c>
      <c r="C157" s="8">
        <v>31029</v>
      </c>
      <c r="D157" s="9">
        <v>44033</v>
      </c>
      <c r="E157" s="10">
        <v>2360.9890770000002</v>
      </c>
      <c r="F157" s="10">
        <v>6795.1113730000006</v>
      </c>
      <c r="G157" s="31">
        <v>9156.1004500000017</v>
      </c>
    </row>
    <row r="158" spans="1:7" x14ac:dyDescent="0.2">
      <c r="A158" s="4">
        <v>41883</v>
      </c>
      <c r="B158" s="30">
        <v>15649</v>
      </c>
      <c r="C158" s="8">
        <v>34461</v>
      </c>
      <c r="D158" s="9">
        <v>50110</v>
      </c>
      <c r="E158" s="10">
        <v>2776.9244740000004</v>
      </c>
      <c r="F158" s="10">
        <v>7505.5454680000003</v>
      </c>
      <c r="G158" s="31">
        <v>10282.469942</v>
      </c>
    </row>
    <row r="159" spans="1:7" x14ac:dyDescent="0.2">
      <c r="A159" s="4">
        <v>41913</v>
      </c>
      <c r="B159" s="30">
        <v>11840</v>
      </c>
      <c r="C159" s="8">
        <v>34338</v>
      </c>
      <c r="D159" s="9">
        <v>46178</v>
      </c>
      <c r="E159" s="10">
        <v>2575.2009549999998</v>
      </c>
      <c r="F159" s="10">
        <v>7601.2999149999996</v>
      </c>
      <c r="G159" s="31">
        <v>10176.50087</v>
      </c>
    </row>
    <row r="160" spans="1:7" x14ac:dyDescent="0.2">
      <c r="A160" s="4">
        <v>41944</v>
      </c>
      <c r="B160" s="30">
        <v>11194</v>
      </c>
      <c r="C160" s="8">
        <v>30252</v>
      </c>
      <c r="D160" s="9">
        <v>41446</v>
      </c>
      <c r="E160" s="10">
        <v>2332.4220610000002</v>
      </c>
      <c r="F160" s="10">
        <v>6659.7743139999993</v>
      </c>
      <c r="G160" s="31">
        <v>8992.1963749999995</v>
      </c>
    </row>
    <row r="161" spans="1:12" x14ac:dyDescent="0.2">
      <c r="A161" s="4">
        <v>41974</v>
      </c>
      <c r="B161" s="30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31">
        <v>10635.058109000001</v>
      </c>
    </row>
    <row r="162" spans="1:12" s="43" customFormat="1" ht="20.100000000000001" customHeight="1" x14ac:dyDescent="0.2">
      <c r="A162" s="4">
        <v>42005</v>
      </c>
      <c r="B162" s="30">
        <v>10321</v>
      </c>
      <c r="C162" s="8">
        <v>33371</v>
      </c>
      <c r="D162" s="9">
        <v>43692</v>
      </c>
      <c r="E162" s="10">
        <v>1928.3023860000001</v>
      </c>
      <c r="F162" s="10">
        <v>7206.6179200000006</v>
      </c>
      <c r="G162" s="31">
        <v>9134.920306</v>
      </c>
    </row>
    <row r="163" spans="1:12" x14ac:dyDescent="0.2">
      <c r="A163" s="4">
        <v>42036</v>
      </c>
      <c r="B163" s="30">
        <v>9030</v>
      </c>
      <c r="C163" s="8">
        <v>19851</v>
      </c>
      <c r="D163" s="9">
        <v>28881</v>
      </c>
      <c r="E163" s="10">
        <v>1950.6212429999998</v>
      </c>
      <c r="F163" s="10">
        <v>4496.9677890000012</v>
      </c>
      <c r="G163" s="31">
        <v>6447.5890320000008</v>
      </c>
    </row>
    <row r="164" spans="1:12" x14ac:dyDescent="0.2">
      <c r="A164" s="4">
        <v>42064</v>
      </c>
      <c r="B164" s="30">
        <v>7238</v>
      </c>
      <c r="C164" s="8">
        <v>29678</v>
      </c>
      <c r="D164" s="9">
        <v>36916</v>
      </c>
      <c r="E164" s="10">
        <v>1702.4687729999998</v>
      </c>
      <c r="F164" s="10">
        <v>6785.3979849999996</v>
      </c>
      <c r="G164" s="31">
        <v>8487.8667580000001</v>
      </c>
    </row>
    <row r="165" spans="1:12" x14ac:dyDescent="0.2">
      <c r="A165" s="4">
        <v>42095</v>
      </c>
      <c r="B165" s="30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31">
        <v>9248.6808099999998</v>
      </c>
    </row>
    <row r="166" spans="1:12" x14ac:dyDescent="0.2">
      <c r="A166" s="4">
        <v>42125</v>
      </c>
      <c r="B166" s="30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31">
        <v>5589.6800009999997</v>
      </c>
    </row>
    <row r="167" spans="1:12" x14ac:dyDescent="0.2">
      <c r="A167" s="4">
        <v>42156</v>
      </c>
      <c r="B167" s="30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31">
        <v>5874.0863689999996</v>
      </c>
      <c r="J167" s="58"/>
      <c r="K167" s="58"/>
      <c r="L167" s="58"/>
    </row>
    <row r="168" spans="1:12" x14ac:dyDescent="0.2">
      <c r="A168" s="4">
        <v>42186</v>
      </c>
      <c r="B168" s="30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31">
        <v>5956.9749620000002</v>
      </c>
    </row>
    <row r="169" spans="1:12" x14ac:dyDescent="0.2">
      <c r="A169" s="4">
        <v>42217</v>
      </c>
      <c r="B169" s="30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31">
        <v>5867.216011999999</v>
      </c>
    </row>
    <row r="170" spans="1:12" x14ac:dyDescent="0.2">
      <c r="A170" s="4">
        <v>42248</v>
      </c>
      <c r="B170" s="30">
        <v>8526</v>
      </c>
      <c r="C170" s="8">
        <v>16512</v>
      </c>
      <c r="D170" s="9">
        <v>25038</v>
      </c>
      <c r="E170" s="10">
        <v>1550.8039020000001</v>
      </c>
      <c r="F170" s="10">
        <v>3859.8119770000003</v>
      </c>
      <c r="G170" s="31">
        <v>5410.6158790000009</v>
      </c>
    </row>
    <row r="171" spans="1:12" x14ac:dyDescent="0.2">
      <c r="A171" s="4">
        <v>42278</v>
      </c>
      <c r="B171" s="30">
        <v>8215</v>
      </c>
      <c r="C171" s="8">
        <v>12182</v>
      </c>
      <c r="D171" s="9">
        <v>20397</v>
      </c>
      <c r="E171" s="10">
        <v>1593.3163359999999</v>
      </c>
      <c r="F171" s="10">
        <v>3106.5904230000001</v>
      </c>
      <c r="G171" s="31">
        <v>4699.9067589999995</v>
      </c>
    </row>
    <row r="172" spans="1:12" x14ac:dyDescent="0.2">
      <c r="A172" s="4">
        <v>42309</v>
      </c>
      <c r="B172" s="30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31">
        <v>4093.1933690000001</v>
      </c>
    </row>
    <row r="173" spans="1:12" x14ac:dyDescent="0.2">
      <c r="A173" s="4">
        <v>42339</v>
      </c>
      <c r="B173" s="30">
        <v>8151</v>
      </c>
      <c r="C173" s="8">
        <v>13778</v>
      </c>
      <c r="D173" s="9">
        <v>21929</v>
      </c>
      <c r="E173" s="10">
        <v>1351.998071</v>
      </c>
      <c r="F173" s="10">
        <v>3415.7849580000002</v>
      </c>
      <c r="G173" s="31">
        <v>4767.7830290000002</v>
      </c>
    </row>
    <row r="174" spans="1:12" s="43" customFormat="1" ht="20.100000000000001" customHeight="1" x14ac:dyDescent="0.2">
      <c r="A174" s="4">
        <v>42370</v>
      </c>
      <c r="B174" s="30">
        <v>3955</v>
      </c>
      <c r="C174" s="8">
        <v>9540</v>
      </c>
      <c r="D174" s="9">
        <v>13495</v>
      </c>
      <c r="E174" s="10">
        <v>880.58756300000005</v>
      </c>
      <c r="F174" s="10">
        <v>2414.701352</v>
      </c>
      <c r="G174" s="31">
        <v>3295.2889150000001</v>
      </c>
    </row>
    <row r="175" spans="1:12" x14ac:dyDescent="0.2">
      <c r="A175" s="4">
        <v>42401</v>
      </c>
      <c r="B175" s="30">
        <v>4905</v>
      </c>
      <c r="C175" s="8">
        <v>9777</v>
      </c>
      <c r="D175" s="9">
        <v>14682</v>
      </c>
      <c r="E175" s="10">
        <v>800.21306200000004</v>
      </c>
      <c r="F175" s="10">
        <v>2405.8132020000007</v>
      </c>
      <c r="G175" s="31">
        <v>3206.026264000001</v>
      </c>
    </row>
    <row r="176" spans="1:12" x14ac:dyDescent="0.2">
      <c r="A176" s="4">
        <v>42430</v>
      </c>
      <c r="B176" s="30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31">
        <v>4416.4614999999994</v>
      </c>
    </row>
    <row r="177" spans="1:7" x14ac:dyDescent="0.2">
      <c r="A177" s="4">
        <v>42461</v>
      </c>
      <c r="B177" s="30">
        <v>2935</v>
      </c>
      <c r="C177" s="8">
        <v>11469</v>
      </c>
      <c r="D177" s="9">
        <v>14404</v>
      </c>
      <c r="E177" s="10">
        <v>703.24231900000029</v>
      </c>
      <c r="F177" s="10">
        <v>2807.1908170000002</v>
      </c>
      <c r="G177" s="31">
        <v>3510.4331360000006</v>
      </c>
    </row>
    <row r="178" spans="1:7" x14ac:dyDescent="0.2">
      <c r="A178" s="4">
        <v>42491</v>
      </c>
      <c r="B178" s="30">
        <v>5884</v>
      </c>
      <c r="C178" s="8">
        <v>12730</v>
      </c>
      <c r="D178" s="9">
        <v>18614</v>
      </c>
      <c r="E178" s="10">
        <v>854.92589600000019</v>
      </c>
      <c r="F178" s="10">
        <v>3046.0353290000003</v>
      </c>
      <c r="G178" s="31">
        <v>3900.9612250000005</v>
      </c>
    </row>
    <row r="179" spans="1:7" x14ac:dyDescent="0.2">
      <c r="A179" s="4">
        <v>42522</v>
      </c>
      <c r="B179" s="30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31">
        <v>4272.1298780000006</v>
      </c>
    </row>
    <row r="180" spans="1:7" x14ac:dyDescent="0.2">
      <c r="A180" s="4">
        <v>42552</v>
      </c>
      <c r="B180" s="30">
        <v>4075</v>
      </c>
      <c r="C180" s="8">
        <v>13245</v>
      </c>
      <c r="D180" s="9">
        <v>17320</v>
      </c>
      <c r="E180" s="10">
        <v>727.549035</v>
      </c>
      <c r="F180" s="10">
        <v>3093.6392270000001</v>
      </c>
      <c r="G180" s="31">
        <v>3821.1882620000001</v>
      </c>
    </row>
    <row r="181" spans="1:7" x14ac:dyDescent="0.2">
      <c r="A181" s="4">
        <v>42583</v>
      </c>
      <c r="B181" s="30">
        <v>4001</v>
      </c>
      <c r="C181" s="8">
        <v>13990</v>
      </c>
      <c r="D181" s="9">
        <v>17991</v>
      </c>
      <c r="E181" s="10">
        <v>731.66068700000005</v>
      </c>
      <c r="F181" s="10">
        <v>3287.789914</v>
      </c>
      <c r="G181" s="31">
        <v>4019.450601</v>
      </c>
    </row>
    <row r="182" spans="1:7" x14ac:dyDescent="0.2">
      <c r="A182" s="4">
        <v>42614</v>
      </c>
      <c r="B182" s="30">
        <v>2032</v>
      </c>
      <c r="C182" s="8">
        <v>10203</v>
      </c>
      <c r="D182" s="9">
        <v>12235</v>
      </c>
      <c r="E182" s="10">
        <v>645.91616299999998</v>
      </c>
      <c r="F182" s="10">
        <v>2509.6261199999999</v>
      </c>
      <c r="G182" s="31">
        <v>3155.5422829999998</v>
      </c>
    </row>
    <row r="183" spans="1:7" x14ac:dyDescent="0.2">
      <c r="A183" s="4">
        <v>42644</v>
      </c>
      <c r="B183" s="30">
        <v>3737</v>
      </c>
      <c r="C183" s="8">
        <v>12324</v>
      </c>
      <c r="D183" s="9">
        <v>16061</v>
      </c>
      <c r="E183" s="10">
        <v>753.97475899999995</v>
      </c>
      <c r="F183" s="10">
        <v>2893.2013840000004</v>
      </c>
      <c r="G183" s="31">
        <v>3647.1761430000006</v>
      </c>
    </row>
    <row r="184" spans="1:7" x14ac:dyDescent="0.2">
      <c r="A184" s="4">
        <v>42675</v>
      </c>
      <c r="B184" s="30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31">
        <v>3982.2363370000003</v>
      </c>
    </row>
    <row r="185" spans="1:7" x14ac:dyDescent="0.2">
      <c r="A185" s="4">
        <v>42705</v>
      </c>
      <c r="B185" s="30">
        <v>3979</v>
      </c>
      <c r="C185" s="8">
        <v>16467</v>
      </c>
      <c r="D185" s="9">
        <v>20446</v>
      </c>
      <c r="E185" s="10">
        <v>1523.5074030000001</v>
      </c>
      <c r="F185" s="10">
        <v>3859.8013099999994</v>
      </c>
      <c r="G185" s="31">
        <v>5383.3087129999994</v>
      </c>
    </row>
    <row r="186" spans="1:7" s="43" customFormat="1" ht="20.100000000000001" customHeight="1" x14ac:dyDescent="0.2">
      <c r="A186" s="4">
        <v>42736</v>
      </c>
      <c r="B186" s="30">
        <v>3091</v>
      </c>
      <c r="C186" s="8">
        <v>10084</v>
      </c>
      <c r="D186" s="9">
        <v>13175</v>
      </c>
      <c r="E186" s="10">
        <v>674.72433400000011</v>
      </c>
      <c r="F186" s="10">
        <v>2430.4551260000003</v>
      </c>
      <c r="G186" s="31">
        <v>3105.1794600000003</v>
      </c>
    </row>
    <row r="187" spans="1:7" x14ac:dyDescent="0.2">
      <c r="A187" s="4">
        <v>42767</v>
      </c>
      <c r="B187" s="30">
        <v>2994</v>
      </c>
      <c r="C187" s="8">
        <v>9243</v>
      </c>
      <c r="D187" s="9">
        <v>12237</v>
      </c>
      <c r="E187" s="10">
        <v>619.79242399999998</v>
      </c>
      <c r="F187" s="10">
        <v>2327.7267030000003</v>
      </c>
      <c r="G187" s="31">
        <v>2947.5191270000005</v>
      </c>
    </row>
    <row r="188" spans="1:7" x14ac:dyDescent="0.2">
      <c r="A188" s="4">
        <v>42795</v>
      </c>
      <c r="B188" s="30">
        <v>3218</v>
      </c>
      <c r="C188" s="8">
        <v>12265</v>
      </c>
      <c r="D188" s="9">
        <v>15483</v>
      </c>
      <c r="E188" s="10">
        <v>932.09734700000024</v>
      </c>
      <c r="F188" s="10">
        <v>3077.6894979999997</v>
      </c>
      <c r="G188" s="31">
        <v>4009.7868450000001</v>
      </c>
    </row>
    <row r="189" spans="1:7" x14ac:dyDescent="0.2">
      <c r="A189" s="4">
        <v>42826</v>
      </c>
      <c r="B189" s="30">
        <v>2143</v>
      </c>
      <c r="C189" s="8">
        <v>9559</v>
      </c>
      <c r="D189" s="9">
        <v>11702</v>
      </c>
      <c r="E189" s="10">
        <v>798.75597999999991</v>
      </c>
      <c r="F189" s="10">
        <v>2334.168502</v>
      </c>
      <c r="G189" s="31">
        <v>3132.9244819999999</v>
      </c>
    </row>
    <row r="190" spans="1:7" x14ac:dyDescent="0.2">
      <c r="A190" s="4">
        <v>42856</v>
      </c>
      <c r="B190" s="30">
        <v>1944</v>
      </c>
      <c r="C190" s="8">
        <v>12610</v>
      </c>
      <c r="D190" s="9">
        <v>14554</v>
      </c>
      <c r="E190" s="10">
        <v>514.52884999999992</v>
      </c>
      <c r="F190" s="10">
        <v>3049.698774</v>
      </c>
      <c r="G190" s="31">
        <v>3564.2276240000001</v>
      </c>
    </row>
    <row r="191" spans="1:7" x14ac:dyDescent="0.2">
      <c r="A191" s="4">
        <v>42887</v>
      </c>
      <c r="B191" s="30">
        <v>3315</v>
      </c>
      <c r="C191" s="8">
        <v>12064</v>
      </c>
      <c r="D191" s="9">
        <v>15379</v>
      </c>
      <c r="E191" s="10">
        <v>872.04274799999996</v>
      </c>
      <c r="F191" s="10">
        <v>2924.1488170000002</v>
      </c>
      <c r="G191" s="31">
        <v>3796.1915650000001</v>
      </c>
    </row>
    <row r="192" spans="1:7" x14ac:dyDescent="0.2">
      <c r="A192" s="4">
        <v>42917</v>
      </c>
      <c r="B192" s="30">
        <v>3848</v>
      </c>
      <c r="C192" s="8">
        <v>12640</v>
      </c>
      <c r="D192" s="9">
        <v>16488</v>
      </c>
      <c r="E192" s="10">
        <v>994.94755199999986</v>
      </c>
      <c r="F192" s="10">
        <v>3243.6051210000001</v>
      </c>
      <c r="G192" s="31">
        <v>4238.5526730000001</v>
      </c>
    </row>
    <row r="193" spans="1:7" x14ac:dyDescent="0.2">
      <c r="A193" s="4">
        <v>42948</v>
      </c>
      <c r="B193" s="30">
        <v>2831</v>
      </c>
      <c r="C193" s="8">
        <v>15555</v>
      </c>
      <c r="D193" s="9">
        <v>18386</v>
      </c>
      <c r="E193" s="10">
        <v>785.06954600000006</v>
      </c>
      <c r="F193" s="10">
        <v>3633.1644289999999</v>
      </c>
      <c r="G193" s="31">
        <v>4418.2339750000001</v>
      </c>
    </row>
    <row r="194" spans="1:7" x14ac:dyDescent="0.2">
      <c r="A194" s="4">
        <v>42979</v>
      </c>
      <c r="B194" s="30">
        <v>3540</v>
      </c>
      <c r="C194" s="8">
        <v>10875</v>
      </c>
      <c r="D194" s="9">
        <v>14415</v>
      </c>
      <c r="E194" s="10">
        <v>697.95255100000008</v>
      </c>
      <c r="F194" s="10">
        <v>2715.383969</v>
      </c>
      <c r="G194" s="31">
        <v>3413.3365199999998</v>
      </c>
    </row>
    <row r="195" spans="1:7" x14ac:dyDescent="0.2">
      <c r="A195" s="4">
        <v>43009</v>
      </c>
      <c r="B195" s="30">
        <v>3530</v>
      </c>
      <c r="C195" s="8">
        <v>12236</v>
      </c>
      <c r="D195" s="9">
        <v>15766</v>
      </c>
      <c r="E195" s="10">
        <v>649.28297999999984</v>
      </c>
      <c r="F195" s="10">
        <v>3043.2666120000004</v>
      </c>
      <c r="G195" s="31">
        <v>3692.5495920000003</v>
      </c>
    </row>
    <row r="196" spans="1:7" x14ac:dyDescent="0.2">
      <c r="A196" s="4">
        <v>43040</v>
      </c>
      <c r="B196" s="30">
        <v>4695</v>
      </c>
      <c r="C196" s="8">
        <v>8771</v>
      </c>
      <c r="D196" s="9">
        <v>13466</v>
      </c>
      <c r="E196" s="10">
        <v>762.80694400000016</v>
      </c>
      <c r="F196" s="10">
        <v>2385.6303640000001</v>
      </c>
      <c r="G196" s="31">
        <v>3148.4373080000005</v>
      </c>
    </row>
    <row r="197" spans="1:7" x14ac:dyDescent="0.2">
      <c r="A197" s="4">
        <v>43070</v>
      </c>
      <c r="B197" s="30">
        <v>4407</v>
      </c>
      <c r="C197" s="8">
        <v>10161</v>
      </c>
      <c r="D197" s="9">
        <v>14568</v>
      </c>
      <c r="E197" s="10">
        <v>862.48748400000011</v>
      </c>
      <c r="F197" s="10">
        <v>2819.6812969999996</v>
      </c>
      <c r="G197" s="31">
        <v>3682.1687809999999</v>
      </c>
    </row>
    <row r="198" spans="1:7" s="43" customFormat="1" ht="20.100000000000001" customHeight="1" x14ac:dyDescent="0.2">
      <c r="A198" s="4">
        <v>43101</v>
      </c>
      <c r="B198" s="30">
        <v>3670</v>
      </c>
      <c r="C198" s="8">
        <v>12151</v>
      </c>
      <c r="D198" s="9">
        <v>15821</v>
      </c>
      <c r="E198" s="10">
        <v>876.95047199999999</v>
      </c>
      <c r="F198" s="10">
        <v>2977.0122349999997</v>
      </c>
      <c r="G198" s="31">
        <v>3853.9627069999997</v>
      </c>
    </row>
    <row r="199" spans="1:7" x14ac:dyDescent="0.2">
      <c r="A199" s="4">
        <v>43132</v>
      </c>
      <c r="B199" s="30">
        <v>1732</v>
      </c>
      <c r="C199" s="8">
        <v>11376</v>
      </c>
      <c r="D199" s="9">
        <v>13108</v>
      </c>
      <c r="E199" s="10">
        <v>751.16460700000005</v>
      </c>
      <c r="F199" s="10">
        <v>2780.2254419999999</v>
      </c>
      <c r="G199" s="31">
        <v>3531.3900490000001</v>
      </c>
    </row>
    <row r="200" spans="1:7" x14ac:dyDescent="0.2">
      <c r="A200" s="4">
        <v>43160</v>
      </c>
      <c r="B200" s="30">
        <v>2702</v>
      </c>
      <c r="C200" s="8">
        <v>12625</v>
      </c>
      <c r="D200" s="9">
        <v>15327</v>
      </c>
      <c r="E200" s="10">
        <v>687.50252299999988</v>
      </c>
      <c r="F200" s="10">
        <v>3115.6482199999996</v>
      </c>
      <c r="G200" s="31">
        <v>3803.1507429999992</v>
      </c>
    </row>
    <row r="201" spans="1:7" x14ac:dyDescent="0.2">
      <c r="A201" s="4">
        <v>43191</v>
      </c>
      <c r="B201" s="30">
        <v>2992</v>
      </c>
      <c r="C201" s="8">
        <v>13474</v>
      </c>
      <c r="D201" s="9">
        <v>16466</v>
      </c>
      <c r="E201" s="10">
        <v>732.20115299999998</v>
      </c>
      <c r="F201" s="10">
        <v>3377.4075439999997</v>
      </c>
      <c r="G201" s="31">
        <v>4109.6086969999997</v>
      </c>
    </row>
    <row r="202" spans="1:7" x14ac:dyDescent="0.2">
      <c r="A202" s="4">
        <v>43221</v>
      </c>
      <c r="B202" s="30">
        <v>4049</v>
      </c>
      <c r="C202" s="8">
        <v>14418</v>
      </c>
      <c r="D202" s="9">
        <v>18467</v>
      </c>
      <c r="E202" s="10">
        <v>725.78649100000007</v>
      </c>
      <c r="F202" s="10">
        <v>3769.6345079999996</v>
      </c>
      <c r="G202" s="31">
        <v>4495.4209989999999</v>
      </c>
    </row>
    <row r="203" spans="1:7" x14ac:dyDescent="0.2">
      <c r="A203" s="4">
        <v>43252</v>
      </c>
      <c r="B203" s="30">
        <v>3755</v>
      </c>
      <c r="C203" s="8">
        <v>15900</v>
      </c>
      <c r="D203" s="9">
        <v>19655</v>
      </c>
      <c r="E203" s="10">
        <v>1276.3318070000003</v>
      </c>
      <c r="F203" s="10">
        <v>4217.6384840000001</v>
      </c>
      <c r="G203" s="31">
        <v>5493.9702910000005</v>
      </c>
    </row>
    <row r="204" spans="1:7" x14ac:dyDescent="0.2">
      <c r="A204" s="4">
        <v>43282</v>
      </c>
      <c r="B204" s="30">
        <v>4317</v>
      </c>
      <c r="C204" s="8">
        <v>15756</v>
      </c>
      <c r="D204" s="9">
        <v>20073</v>
      </c>
      <c r="E204" s="10">
        <v>1069.459216</v>
      </c>
      <c r="F204" s="10">
        <v>3857.3076500000002</v>
      </c>
      <c r="G204" s="31">
        <v>4926.7668659999999</v>
      </c>
    </row>
    <row r="205" spans="1:7" x14ac:dyDescent="0.2">
      <c r="A205" s="4">
        <v>43313</v>
      </c>
      <c r="B205" s="30">
        <v>5270</v>
      </c>
      <c r="C205" s="8">
        <v>17232</v>
      </c>
      <c r="D205" s="9">
        <v>22502</v>
      </c>
      <c r="E205" s="10">
        <v>1381.1187879999998</v>
      </c>
      <c r="F205" s="10">
        <v>4286.0524880000003</v>
      </c>
      <c r="G205" s="31">
        <v>5667.171276</v>
      </c>
    </row>
    <row r="206" spans="1:7" x14ac:dyDescent="0.2">
      <c r="A206" s="4">
        <v>43344</v>
      </c>
      <c r="B206" s="30">
        <v>5497</v>
      </c>
      <c r="C206" s="8">
        <v>15180</v>
      </c>
      <c r="D206" s="9">
        <v>20677</v>
      </c>
      <c r="E206" s="10">
        <v>1045.0984490000001</v>
      </c>
      <c r="F206" s="10">
        <v>3868.6753820000004</v>
      </c>
      <c r="G206" s="31">
        <v>4913.7738310000004</v>
      </c>
    </row>
    <row r="207" spans="1:7" x14ac:dyDescent="0.2">
      <c r="A207" s="4">
        <v>43374</v>
      </c>
      <c r="B207" s="30">
        <v>6177</v>
      </c>
      <c r="C207" s="8">
        <v>16885</v>
      </c>
      <c r="D207" s="9">
        <v>23062</v>
      </c>
      <c r="E207" s="10">
        <v>1392.4338689999997</v>
      </c>
      <c r="F207" s="10">
        <v>4269.7823919999992</v>
      </c>
      <c r="G207" s="31">
        <v>5662.2162609999987</v>
      </c>
    </row>
    <row r="208" spans="1:7" x14ac:dyDescent="0.2">
      <c r="A208" s="4">
        <v>43405</v>
      </c>
      <c r="B208" s="30">
        <v>4133</v>
      </c>
      <c r="C208" s="8">
        <v>15644</v>
      </c>
      <c r="D208" s="9">
        <v>19777</v>
      </c>
      <c r="E208" s="10">
        <v>952.0966269999999</v>
      </c>
      <c r="F208" s="10">
        <v>3924.0725159999997</v>
      </c>
      <c r="G208" s="31">
        <v>4876.1691429999992</v>
      </c>
    </row>
    <row r="209" spans="1:7" x14ac:dyDescent="0.2">
      <c r="A209" s="4">
        <v>43435</v>
      </c>
      <c r="B209" s="30">
        <v>7950</v>
      </c>
      <c r="C209" s="8">
        <v>15495</v>
      </c>
      <c r="D209" s="9">
        <v>23445</v>
      </c>
      <c r="E209" s="10">
        <v>2171.393716</v>
      </c>
      <c r="F209" s="10">
        <v>3882.2495750000003</v>
      </c>
      <c r="G209" s="31">
        <v>6053.6432910000003</v>
      </c>
    </row>
    <row r="210" spans="1:7" s="43" customFormat="1" ht="20.100000000000001" customHeight="1" x14ac:dyDescent="0.2">
      <c r="A210" s="4">
        <v>43466</v>
      </c>
      <c r="B210" s="30">
        <v>4588</v>
      </c>
      <c r="C210" s="8">
        <v>15500</v>
      </c>
      <c r="D210" s="9">
        <v>20088</v>
      </c>
      <c r="E210" s="10">
        <v>1091.224569</v>
      </c>
      <c r="F210" s="10">
        <v>4005.4303280000004</v>
      </c>
      <c r="G210" s="31">
        <v>5096.6548970000003</v>
      </c>
    </row>
    <row r="211" spans="1:7" x14ac:dyDescent="0.2">
      <c r="A211" s="4">
        <v>43497</v>
      </c>
      <c r="B211" s="30">
        <v>3778</v>
      </c>
      <c r="C211" s="8">
        <v>15917</v>
      </c>
      <c r="D211" s="9">
        <v>19695</v>
      </c>
      <c r="E211" s="10">
        <v>806.87403600000005</v>
      </c>
      <c r="F211" s="10">
        <v>4059.0443600000003</v>
      </c>
      <c r="G211" s="31">
        <v>4865.918396</v>
      </c>
    </row>
    <row r="212" spans="1:7" x14ac:dyDescent="0.2">
      <c r="A212" s="4">
        <v>43525</v>
      </c>
      <c r="B212" s="30">
        <v>7819</v>
      </c>
      <c r="C212" s="8">
        <v>16035</v>
      </c>
      <c r="D212" s="9">
        <v>23854</v>
      </c>
      <c r="E212" s="10">
        <v>1684.10112</v>
      </c>
      <c r="F212" s="10">
        <v>3954.7385990000002</v>
      </c>
      <c r="G212" s="31">
        <v>5638.8397190000005</v>
      </c>
    </row>
    <row r="213" spans="1:7" x14ac:dyDescent="0.2">
      <c r="A213" s="4">
        <v>43556</v>
      </c>
      <c r="B213" s="30">
        <v>4377</v>
      </c>
      <c r="C213" s="8">
        <v>16062</v>
      </c>
      <c r="D213" s="9">
        <v>20439</v>
      </c>
      <c r="E213" s="10">
        <v>1343.8967679999996</v>
      </c>
      <c r="F213" s="10">
        <v>4119.7036679999992</v>
      </c>
      <c r="G213" s="31">
        <v>5463.6004359999988</v>
      </c>
    </row>
    <row r="214" spans="1:7" x14ac:dyDescent="0.2">
      <c r="A214" s="4">
        <v>43586</v>
      </c>
      <c r="B214" s="30">
        <v>4499</v>
      </c>
      <c r="C214" s="8">
        <v>18329</v>
      </c>
      <c r="D214" s="9">
        <v>22828</v>
      </c>
      <c r="E214" s="10">
        <v>1850.7253529999996</v>
      </c>
      <c r="F214" s="10">
        <v>4740.7245430000003</v>
      </c>
      <c r="G214" s="31">
        <v>6591.4498960000001</v>
      </c>
    </row>
    <row r="215" spans="1:7" x14ac:dyDescent="0.2">
      <c r="A215" s="4">
        <v>43617</v>
      </c>
      <c r="B215" s="30">
        <v>5207</v>
      </c>
      <c r="C215" s="8">
        <v>17091</v>
      </c>
      <c r="D215" s="9">
        <v>22298</v>
      </c>
      <c r="E215" s="10">
        <v>1419.4738590000002</v>
      </c>
      <c r="F215" s="10">
        <v>4644.8948739999996</v>
      </c>
      <c r="G215" s="31">
        <v>6064.3687329999993</v>
      </c>
    </row>
    <row r="216" spans="1:7" x14ac:dyDescent="0.2">
      <c r="A216" s="4">
        <v>43647</v>
      </c>
      <c r="B216" s="30">
        <v>5904</v>
      </c>
      <c r="C216" s="8">
        <v>19009</v>
      </c>
      <c r="D216" s="9">
        <v>24913</v>
      </c>
      <c r="E216" s="10">
        <v>1735.812011</v>
      </c>
      <c r="F216" s="10">
        <v>4964.5273479999996</v>
      </c>
      <c r="G216" s="31">
        <v>6700.3393589999996</v>
      </c>
    </row>
    <row r="217" spans="1:7" x14ac:dyDescent="0.2">
      <c r="A217" s="4">
        <v>43678</v>
      </c>
      <c r="B217" s="30">
        <v>6154</v>
      </c>
      <c r="C217" s="8">
        <v>20242</v>
      </c>
      <c r="D217" s="9">
        <v>26396</v>
      </c>
      <c r="E217" s="10">
        <v>1534.9291750000002</v>
      </c>
      <c r="F217" s="10">
        <v>5174.5396959999998</v>
      </c>
      <c r="G217" s="31">
        <v>6709.468871</v>
      </c>
    </row>
    <row r="218" spans="1:7" x14ac:dyDescent="0.2">
      <c r="A218" s="4">
        <v>43709</v>
      </c>
      <c r="B218" s="30">
        <v>7140</v>
      </c>
      <c r="C218" s="8">
        <v>20051</v>
      </c>
      <c r="D218" s="9">
        <v>27191</v>
      </c>
      <c r="E218" s="10">
        <v>2264.8126830000001</v>
      </c>
      <c r="F218" s="10">
        <v>5328.8615899999995</v>
      </c>
      <c r="G218" s="31">
        <v>7593.6742729999996</v>
      </c>
    </row>
    <row r="219" spans="1:7" x14ac:dyDescent="0.2">
      <c r="A219" s="4">
        <v>43739</v>
      </c>
      <c r="B219" s="30">
        <v>5288</v>
      </c>
      <c r="C219" s="8">
        <v>24371</v>
      </c>
      <c r="D219" s="9">
        <v>29659</v>
      </c>
      <c r="E219" s="10">
        <v>1414.6901129999999</v>
      </c>
      <c r="F219" s="10">
        <v>6118.8768980000004</v>
      </c>
      <c r="G219" s="31">
        <v>7533.5670110000001</v>
      </c>
    </row>
    <row r="220" spans="1:7" x14ac:dyDescent="0.2">
      <c r="A220" s="4">
        <v>43770</v>
      </c>
      <c r="B220" s="30"/>
      <c r="C220" s="8"/>
      <c r="D220" s="9"/>
      <c r="E220" s="10"/>
      <c r="F220" s="10"/>
      <c r="G220" s="31"/>
    </row>
    <row r="221" spans="1:7" x14ac:dyDescent="0.2">
      <c r="A221" s="4">
        <v>43800</v>
      </c>
      <c r="B221" s="30"/>
      <c r="C221" s="8"/>
      <c r="D221" s="9"/>
      <c r="E221" s="10"/>
      <c r="F221" s="10"/>
      <c r="G221" s="31"/>
    </row>
    <row r="222" spans="1:7" x14ac:dyDescent="0.2">
      <c r="A222" s="4"/>
      <c r="B222" s="30"/>
      <c r="C222" s="8"/>
      <c r="D222" s="9"/>
      <c r="E222" s="10"/>
      <c r="F222" s="10"/>
      <c r="G222" s="31"/>
    </row>
    <row r="223" spans="1:7" ht="2.25" customHeight="1" x14ac:dyDescent="0.2">
      <c r="A223" s="54"/>
      <c r="B223" s="55"/>
      <c r="C223" s="55"/>
      <c r="D223" s="56"/>
      <c r="E223" s="57"/>
      <c r="F223" s="57"/>
      <c r="G223" s="57"/>
    </row>
    <row r="224" spans="1:7" x14ac:dyDescent="0.2">
      <c r="A224" s="11" t="s">
        <v>24</v>
      </c>
      <c r="B224" s="12"/>
      <c r="C224" s="12"/>
      <c r="D224" s="13"/>
      <c r="E224" s="14"/>
      <c r="F224" s="14"/>
      <c r="G224" s="14"/>
    </row>
    <row r="225" spans="1:7" x14ac:dyDescent="0.2">
      <c r="A225" s="15" t="s">
        <v>18</v>
      </c>
      <c r="B225" s="16"/>
      <c r="C225" s="16"/>
      <c r="D225" s="16"/>
      <c r="E225" s="16"/>
      <c r="F225" s="16"/>
      <c r="G225" s="16"/>
    </row>
    <row r="226" spans="1:7" x14ac:dyDescent="0.2">
      <c r="A226" s="51"/>
      <c r="B226" s="16"/>
      <c r="C226" s="16"/>
      <c r="D226" s="17"/>
      <c r="E226" s="16"/>
      <c r="F226" s="16"/>
      <c r="G226" s="10"/>
    </row>
    <row r="227" spans="1:7" s="52" customFormat="1" x14ac:dyDescent="0.2">
      <c r="A227" s="51"/>
      <c r="B227" s="30"/>
      <c r="C227" s="8"/>
      <c r="D227" s="8"/>
      <c r="E227" s="10"/>
      <c r="F227" s="10"/>
      <c r="G227" s="31"/>
    </row>
    <row r="228" spans="1:7" x14ac:dyDescent="0.2">
      <c r="D228" s="53"/>
      <c r="G228" s="53"/>
    </row>
  </sheetData>
  <mergeCells count="4">
    <mergeCell ref="B4:D4"/>
    <mergeCell ref="E4:G4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L203"/>
  <sheetViews>
    <sheetView showGridLines="0" tabSelected="1" zoomScaleNormal="100" workbookViewId="0">
      <selection activeCell="B18" sqref="B18"/>
    </sheetView>
  </sheetViews>
  <sheetFormatPr defaultColWidth="9.140625" defaultRowHeight="12.75" x14ac:dyDescent="0.2"/>
  <cols>
    <col min="1" max="1" width="11.42578125" style="18" customWidth="1"/>
    <col min="2" max="2" width="11.7109375" style="18" customWidth="1"/>
    <col min="3" max="3" width="10.5703125" style="18" customWidth="1"/>
    <col min="4" max="4" width="9.28515625" style="18" customWidth="1"/>
    <col min="5" max="6" width="11.5703125" style="18" customWidth="1"/>
    <col min="7" max="7" width="10.28515625" style="18" customWidth="1"/>
    <col min="8" max="8" width="10.42578125" style="18" customWidth="1"/>
    <col min="9" max="9" width="10.42578125" style="19" customWidth="1"/>
    <col min="10" max="10" width="17.42578125" style="18" customWidth="1"/>
    <col min="11" max="11" width="12.7109375" style="18" customWidth="1"/>
    <col min="12" max="12" width="13.42578125" style="18" customWidth="1"/>
    <col min="13" max="13" width="1.28515625" style="18" customWidth="1"/>
    <col min="14" max="14" width="11.28515625" style="18" bestFit="1" customWidth="1"/>
    <col min="15" max="15" width="11" style="18" customWidth="1"/>
    <col min="16" max="16" width="12" style="18" customWidth="1"/>
    <col min="17" max="17" width="11.85546875" style="18" customWidth="1"/>
    <col min="18" max="18" width="1.28515625" style="18" customWidth="1"/>
    <col min="19" max="19" width="9.140625" style="18"/>
    <col min="20" max="20" width="12.5703125" style="18" customWidth="1"/>
    <col min="21" max="21" width="10.7109375" style="18" customWidth="1"/>
    <col min="22" max="22" width="11.42578125" style="18" customWidth="1"/>
    <col min="23" max="16384" width="9.140625" style="18"/>
  </cols>
  <sheetData>
    <row r="1" spans="1:12" ht="18" customHeight="1" x14ac:dyDescent="0.2">
      <c r="B1" s="32" t="s">
        <v>27</v>
      </c>
    </row>
    <row r="2" spans="1:12" x14ac:dyDescent="0.2">
      <c r="B2" s="32" t="s">
        <v>19</v>
      </c>
      <c r="C2" s="20"/>
      <c r="D2" s="20"/>
      <c r="E2" s="20"/>
      <c r="F2" s="20"/>
      <c r="G2" s="20"/>
      <c r="H2" s="20"/>
    </row>
    <row r="3" spans="1:12" x14ac:dyDescent="0.2">
      <c r="B3" s="32" t="s">
        <v>0</v>
      </c>
      <c r="C3" s="20"/>
      <c r="D3" s="20"/>
      <c r="E3" s="20"/>
      <c r="F3" s="20"/>
      <c r="G3" s="20"/>
      <c r="H3" s="20"/>
    </row>
    <row r="4" spans="1:12" x14ac:dyDescent="0.2">
      <c r="B4" s="32" t="str">
        <f>CONCATENATE("Em" &amp; " " &amp; G47)</f>
        <v>Em 2019</v>
      </c>
      <c r="I4" s="21"/>
      <c r="J4" s="22"/>
      <c r="K4" s="22"/>
      <c r="L4" s="22"/>
    </row>
    <row r="5" spans="1:12" x14ac:dyDescent="0.2">
      <c r="I5" s="22"/>
      <c r="J5" s="22"/>
      <c r="K5" s="22"/>
      <c r="L5" s="22"/>
    </row>
    <row r="6" spans="1:12" x14ac:dyDescent="0.2">
      <c r="A6" s="80" t="s">
        <v>3</v>
      </c>
      <c r="B6" s="77" t="s">
        <v>1</v>
      </c>
      <c r="C6" s="78"/>
      <c r="D6" s="79"/>
      <c r="E6" s="77" t="s">
        <v>2</v>
      </c>
      <c r="F6" s="78"/>
      <c r="G6" s="79"/>
      <c r="I6" s="22"/>
      <c r="J6" s="22"/>
      <c r="K6" s="22"/>
      <c r="L6" s="22"/>
    </row>
    <row r="7" spans="1:12" x14ac:dyDescent="0.2">
      <c r="A7" s="81"/>
      <c r="B7" s="33" t="s">
        <v>4</v>
      </c>
      <c r="C7" s="33" t="s">
        <v>5</v>
      </c>
      <c r="D7" s="33" t="s">
        <v>6</v>
      </c>
      <c r="E7" s="33" t="s">
        <v>4</v>
      </c>
      <c r="F7" s="33" t="s">
        <v>5</v>
      </c>
      <c r="G7" s="33" t="s">
        <v>6</v>
      </c>
      <c r="I7" s="22"/>
      <c r="J7" s="22"/>
      <c r="K7" s="22"/>
      <c r="L7" s="22"/>
    </row>
    <row r="8" spans="1:12" x14ac:dyDescent="0.2">
      <c r="B8" s="23"/>
      <c r="E8" s="23"/>
      <c r="I8" s="21"/>
      <c r="J8" s="22"/>
      <c r="K8" s="22"/>
      <c r="L8" s="22"/>
    </row>
    <row r="9" spans="1:12" x14ac:dyDescent="0.2">
      <c r="A9" s="24" t="s">
        <v>20</v>
      </c>
      <c r="B9" s="49">
        <f>IF($F52&lt;$H$53,"",IF($F52&gt;$H$55,"",VLOOKUP($F52,BD_Unidades!$A$6:$G$223,2)))</f>
        <v>4588</v>
      </c>
      <c r="C9" s="50">
        <f>IF($F52&lt;$H$53,"",IF($F52&gt;$H$55,"",VLOOKUP($F52,BD_Unidades!$A$6:$G$223,3)))</f>
        <v>15500</v>
      </c>
      <c r="D9" s="50">
        <f>B9+C9</f>
        <v>20088</v>
      </c>
      <c r="E9" s="49">
        <f>IF($F52&lt;$H$53,"",IF($F52&gt;$H$55,"",VLOOKUP($F52,BD_Unidades!$A$6:$G$223,5)))</f>
        <v>1091.224569</v>
      </c>
      <c r="F9" s="50">
        <f>IF($F52&lt;$H$53,"",IF($F52&gt;$H$55,"",VLOOKUP($F52,BD_Unidades!$A$6:$G$223,6)))</f>
        <v>4005.4303280000004</v>
      </c>
      <c r="G9" s="50">
        <f>E9+F9</f>
        <v>5096.6548970000003</v>
      </c>
      <c r="I9" s="21"/>
      <c r="J9" s="22"/>
      <c r="K9" s="22"/>
      <c r="L9" s="22"/>
    </row>
    <row r="10" spans="1:12" x14ac:dyDescent="0.2">
      <c r="A10" s="24" t="s">
        <v>7</v>
      </c>
      <c r="B10" s="49">
        <f>IF($F53&lt;$H$53,"",IF($F53&gt;$H$55,"",VLOOKUP($F53,BD_Unidades!$A$6:$G$223,2)))</f>
        <v>3778</v>
      </c>
      <c r="C10" s="50">
        <f>IF($F53&lt;$H$53,"",IF($F53&gt;$H$55,"",VLOOKUP($F53,BD_Unidades!$A$6:$G$223,3)))</f>
        <v>15917</v>
      </c>
      <c r="D10" s="50">
        <f t="shared" ref="D10:D20" si="0">B10+C10</f>
        <v>19695</v>
      </c>
      <c r="E10" s="49">
        <f>IF($F53&lt;$H$53,"",IF($F53&gt;$H$55,"",VLOOKUP($F53,BD_Unidades!$A$6:$G$223,5)))</f>
        <v>806.87403600000005</v>
      </c>
      <c r="F10" s="50">
        <f>IF($F53&lt;$H$53,"",IF($F53&gt;$H$55,"",VLOOKUP($F53,BD_Unidades!$A$6:$G$223,6)))</f>
        <v>4059.0443600000003</v>
      </c>
      <c r="G10" s="50">
        <f t="shared" ref="G10:G20" si="1">E10+F10</f>
        <v>4865.918396</v>
      </c>
      <c r="I10" s="21"/>
      <c r="J10" s="22"/>
      <c r="K10" s="22"/>
      <c r="L10" s="22"/>
    </row>
    <row r="11" spans="1:12" x14ac:dyDescent="0.2">
      <c r="A11" s="24" t="s">
        <v>8</v>
      </c>
      <c r="B11" s="49">
        <f>IF($F54&lt;$H$53,"",IF($F54&gt;$H$55,"",VLOOKUP($F54,BD_Unidades!$A$6:$G$223,2)))</f>
        <v>7819</v>
      </c>
      <c r="C11" s="50">
        <f>IF($F54&lt;$H$53,"",IF($F54&gt;$H$55,"",VLOOKUP($F54,BD_Unidades!$A$6:$G$223,3)))</f>
        <v>16035</v>
      </c>
      <c r="D11" s="50">
        <f t="shared" si="0"/>
        <v>23854</v>
      </c>
      <c r="E11" s="49">
        <f>IF($F54&lt;$H$53,"",IF($F54&gt;$H$55,"",VLOOKUP($F54,BD_Unidades!$A$6:$G$223,5)))</f>
        <v>1684.10112</v>
      </c>
      <c r="F11" s="50">
        <f>IF($F54&lt;$H$53,"",IF($F54&gt;$H$55,"",VLOOKUP($F54,BD_Unidades!$A$6:$G$223,6)))</f>
        <v>3954.7385990000002</v>
      </c>
      <c r="G11" s="50">
        <f t="shared" si="1"/>
        <v>5638.8397190000005</v>
      </c>
      <c r="I11" s="21"/>
      <c r="J11" s="22"/>
      <c r="K11" s="22"/>
      <c r="L11" s="22"/>
    </row>
    <row r="12" spans="1:12" x14ac:dyDescent="0.2">
      <c r="A12" s="24" t="s">
        <v>9</v>
      </c>
      <c r="B12" s="49">
        <f>IF($F55&lt;$H$53,"",IF($F55&gt;$H$55,"",VLOOKUP($F55,BD_Unidades!$A$6:$G$223,2)))</f>
        <v>4377</v>
      </c>
      <c r="C12" s="50">
        <f>IF($F55&lt;$H$53,"",IF($F55&gt;$H$55,"",VLOOKUP($F55,BD_Unidades!$A$6:$G$223,3)))</f>
        <v>16062</v>
      </c>
      <c r="D12" s="50">
        <f t="shared" si="0"/>
        <v>20439</v>
      </c>
      <c r="E12" s="49">
        <f>IF($F55&lt;$H$53,"",IF($F55&gt;$H$55,"",VLOOKUP($F55,BD_Unidades!$A$6:$G$223,5)))</f>
        <v>1343.8967679999996</v>
      </c>
      <c r="F12" s="50">
        <f>IF($F55&lt;$H$53,"",IF($F55&gt;$H$55,"",VLOOKUP($F55,BD_Unidades!$A$6:$G$223,6)))</f>
        <v>4119.7036679999992</v>
      </c>
      <c r="G12" s="50">
        <f t="shared" si="1"/>
        <v>5463.6004359999988</v>
      </c>
      <c r="I12" s="21"/>
      <c r="J12" s="22"/>
      <c r="K12" s="22"/>
      <c r="L12" s="22"/>
    </row>
    <row r="13" spans="1:12" x14ac:dyDescent="0.2">
      <c r="A13" s="24" t="s">
        <v>17</v>
      </c>
      <c r="B13" s="49">
        <f>IF($F56&lt;$H$53,"",IF($F56&gt;$H$55,"",VLOOKUP($F56,BD_Unidades!$A$6:$G$223,2)))</f>
        <v>4499</v>
      </c>
      <c r="C13" s="50">
        <f>IF($F56&lt;$H$53,"",IF($F56&gt;$H$55,"",VLOOKUP($F56,BD_Unidades!$A$6:$G$223,3)))</f>
        <v>18329</v>
      </c>
      <c r="D13" s="50">
        <f t="shared" si="0"/>
        <v>22828</v>
      </c>
      <c r="E13" s="49">
        <f>IF($F56&lt;$H$53,"",IF($F56&gt;$H$55,"",VLOOKUP($F56,BD_Unidades!$A$6:$G$223,5)))</f>
        <v>1850.7253529999996</v>
      </c>
      <c r="F13" s="50">
        <f>IF($F56&lt;$H$53,"",IF($F56&gt;$H$55,"",VLOOKUP($F56,BD_Unidades!$A$6:$G$223,6)))</f>
        <v>4740.7245430000003</v>
      </c>
      <c r="G13" s="50">
        <f t="shared" si="1"/>
        <v>6591.4498960000001</v>
      </c>
      <c r="I13" s="21"/>
      <c r="J13" s="22"/>
      <c r="K13" s="22"/>
      <c r="L13" s="22"/>
    </row>
    <row r="14" spans="1:12" x14ac:dyDescent="0.2">
      <c r="A14" s="24" t="s">
        <v>10</v>
      </c>
      <c r="B14" s="49">
        <f>IF($F57&lt;$H$53,"",IF($F57&gt;$H$55,"",VLOOKUP($F57,BD_Unidades!$A$6:$G$223,2)))</f>
        <v>5207</v>
      </c>
      <c r="C14" s="50">
        <f>IF($F57&lt;$H$53,"",IF($F57&gt;$H$55,"",VLOOKUP($F57,BD_Unidades!$A$6:$G$223,3)))</f>
        <v>17091</v>
      </c>
      <c r="D14" s="50">
        <f t="shared" si="0"/>
        <v>22298</v>
      </c>
      <c r="E14" s="49">
        <f>IF($F57&lt;$H$53,"",IF($F57&gt;$H$55,"",VLOOKUP($F57,BD_Unidades!$A$6:$G$223,5)))</f>
        <v>1419.4738590000002</v>
      </c>
      <c r="F14" s="50">
        <f>IF($F57&lt;$H$53,"",IF($F57&gt;$H$55,"",VLOOKUP($F57,BD_Unidades!$A$6:$G$223,6)))</f>
        <v>4644.8948739999996</v>
      </c>
      <c r="G14" s="50">
        <f t="shared" si="1"/>
        <v>6064.3687329999993</v>
      </c>
      <c r="I14" s="21"/>
      <c r="J14" s="22"/>
      <c r="K14" s="22"/>
      <c r="L14" s="22"/>
    </row>
    <row r="15" spans="1:12" x14ac:dyDescent="0.2">
      <c r="A15" s="24" t="s">
        <v>11</v>
      </c>
      <c r="B15" s="49">
        <f>IF($F58&lt;$H$53,"",IF($F58&gt;$H$55,"",VLOOKUP($F58,BD_Unidades!$A$6:$G$223,2)))</f>
        <v>5904</v>
      </c>
      <c r="C15" s="50">
        <f>IF($F58&lt;$H$53,"",IF($F58&gt;$H$55,"",VLOOKUP($F58,BD_Unidades!$A$6:$G$223,3)))</f>
        <v>19009</v>
      </c>
      <c r="D15" s="50">
        <f t="shared" si="0"/>
        <v>24913</v>
      </c>
      <c r="E15" s="49">
        <f>IF($F58&lt;$H$53,"",IF($F58&gt;$H$55,"",VLOOKUP($F58,BD_Unidades!$A$6:$G$223,5)))</f>
        <v>1735.812011</v>
      </c>
      <c r="F15" s="50">
        <f>IF($F58&lt;$H$53,"",IF($F58&gt;$H$55,"",VLOOKUP($F58,BD_Unidades!$A$6:$G$223,6)))</f>
        <v>4964.5273479999996</v>
      </c>
      <c r="G15" s="50">
        <f t="shared" si="1"/>
        <v>6700.3393589999996</v>
      </c>
      <c r="I15" s="21"/>
      <c r="J15" s="22"/>
      <c r="K15" s="22"/>
      <c r="L15" s="22"/>
    </row>
    <row r="16" spans="1:12" x14ac:dyDescent="0.2">
      <c r="A16" s="24" t="s">
        <v>12</v>
      </c>
      <c r="B16" s="49">
        <f>IF($F59&lt;$H$53,"",IF($F59&gt;$H$55,"",VLOOKUP($F59,BD_Unidades!$A$6:$G$223,2)))</f>
        <v>6154</v>
      </c>
      <c r="C16" s="50">
        <f>IF($F59&lt;$H$53,"",IF($F59&gt;$H$55,"",VLOOKUP($F59,BD_Unidades!$A$6:$G$223,3)))</f>
        <v>20242</v>
      </c>
      <c r="D16" s="50">
        <f t="shared" si="0"/>
        <v>26396</v>
      </c>
      <c r="E16" s="49">
        <f>IF($F59&lt;$H$53,"",IF($F59&gt;$H$55,"",VLOOKUP($F59,BD_Unidades!$A$6:$G$223,5)))</f>
        <v>1534.9291750000002</v>
      </c>
      <c r="F16" s="50">
        <f>IF($F59&lt;$H$53,"",IF($F59&gt;$H$55,"",VLOOKUP($F59,BD_Unidades!$A$6:$G$223,6)))</f>
        <v>5174.5396959999998</v>
      </c>
      <c r="G16" s="50">
        <f t="shared" si="1"/>
        <v>6709.468871</v>
      </c>
      <c r="I16" s="21"/>
      <c r="J16" s="22"/>
      <c r="K16" s="22"/>
      <c r="L16" s="22"/>
    </row>
    <row r="17" spans="1:12" x14ac:dyDescent="0.2">
      <c r="A17" s="24" t="s">
        <v>13</v>
      </c>
      <c r="B17" s="49">
        <f>IF($F60&lt;$H$53,"",IF($F60&gt;$H$55,"",VLOOKUP($F60,BD_Unidades!$A$6:$G$223,2)))</f>
        <v>7140</v>
      </c>
      <c r="C17" s="50">
        <f>IF($F60&lt;$H$53,"",IF($F60&gt;$H$55,"",VLOOKUP($F60,BD_Unidades!$A$6:$G$223,3)))</f>
        <v>20051</v>
      </c>
      <c r="D17" s="50">
        <f t="shared" si="0"/>
        <v>27191</v>
      </c>
      <c r="E17" s="49">
        <f>IF($F60&lt;$H$53,"",IF($F60&gt;$H$55,"",VLOOKUP($F60,BD_Unidades!$A$6:$G$223,5)))</f>
        <v>2264.8126830000001</v>
      </c>
      <c r="F17" s="50">
        <f>IF($F60&lt;$H$53,"",IF($F60&gt;$H$55,"",VLOOKUP($F60,BD_Unidades!$A$6:$G$223,6)))</f>
        <v>5328.8615899999995</v>
      </c>
      <c r="G17" s="50">
        <f t="shared" si="1"/>
        <v>7593.6742729999996</v>
      </c>
      <c r="I17" s="21"/>
      <c r="J17" s="22"/>
      <c r="K17" s="22"/>
      <c r="L17" s="22"/>
    </row>
    <row r="18" spans="1:12" x14ac:dyDescent="0.2">
      <c r="A18" s="24" t="s">
        <v>14</v>
      </c>
      <c r="B18" s="49">
        <f>IF($F61&lt;$H$53,"",IF($F61&gt;$H$55,"",VLOOKUP($F61,BD_Unidades!$A$6:$G$223,2)))</f>
        <v>5288</v>
      </c>
      <c r="C18" s="50">
        <f>IF($F61&lt;$H$53,"",IF($F61&gt;$H$55,"",VLOOKUP($F61,BD_Unidades!$A$6:$G$223,3)))</f>
        <v>24371</v>
      </c>
      <c r="D18" s="50">
        <f t="shared" si="0"/>
        <v>29659</v>
      </c>
      <c r="E18" s="49">
        <f>IF($F61&lt;$H$53,"",IF($F61&gt;$H$55,"",VLOOKUP($F61,BD_Unidades!$A$6:$G$223,5)))</f>
        <v>1414.6901129999999</v>
      </c>
      <c r="F18" s="50">
        <f>IF($F61&lt;$H$53,"",IF($F61&gt;$H$55,"",VLOOKUP($F61,BD_Unidades!$A$6:$G$223,6)))</f>
        <v>6118.8768980000004</v>
      </c>
      <c r="G18" s="50">
        <f t="shared" si="1"/>
        <v>7533.5670110000001</v>
      </c>
      <c r="I18" s="21"/>
      <c r="J18" s="22"/>
      <c r="K18" s="22"/>
      <c r="L18" s="22"/>
    </row>
    <row r="19" spans="1:12" x14ac:dyDescent="0.2">
      <c r="A19" s="24" t="s">
        <v>15</v>
      </c>
      <c r="B19" s="49">
        <f>IF($F62&lt;$H$53,"",IF($F62&gt;$H$55,"",VLOOKUP($F62,BD_Unidades!$A$6:$G$223,2)))</f>
        <v>0</v>
      </c>
      <c r="C19" s="50">
        <f>IF($F62&lt;$H$53,"",IF($F62&gt;$H$55,"",VLOOKUP($F62,BD_Unidades!$A$6:$G$223,3)))</f>
        <v>0</v>
      </c>
      <c r="D19" s="50">
        <f t="shared" si="0"/>
        <v>0</v>
      </c>
      <c r="E19" s="49">
        <f>IF($F62&lt;$H$53,"",IF($F62&gt;$H$55,"",VLOOKUP($F62,BD_Unidades!$A$6:$G$223,5)))</f>
        <v>0</v>
      </c>
      <c r="F19" s="50">
        <f>IF($F62&lt;$H$53,"",IF($F62&gt;$H$55,"",VLOOKUP($F62,BD_Unidades!$A$6:$G$223,6)))</f>
        <v>0</v>
      </c>
      <c r="G19" s="50">
        <f t="shared" si="1"/>
        <v>0</v>
      </c>
    </row>
    <row r="20" spans="1:12" x14ac:dyDescent="0.2">
      <c r="A20" s="24" t="s">
        <v>16</v>
      </c>
      <c r="B20" s="49">
        <f>IF($F63&lt;$H$53,"",IF($F63&gt;$H$55,"",VLOOKUP($F63,BD_Unidades!$A$6:$G$223,2)))</f>
        <v>0</v>
      </c>
      <c r="C20" s="50">
        <f>IF($F63&lt;$H$53,"",IF($F63&gt;$H$55,"",VLOOKUP($F63,BD_Unidades!$A$6:$G$223,3)))</f>
        <v>0</v>
      </c>
      <c r="D20" s="50">
        <f t="shared" si="0"/>
        <v>0</v>
      </c>
      <c r="E20" s="49">
        <f>IF($F63&lt;$H$53,"",IF($F63&gt;$H$55,"",VLOOKUP($F63,BD_Unidades!$A$6:$G$223,5)))</f>
        <v>0</v>
      </c>
      <c r="F20" s="50">
        <f>IF($F63&lt;$H$53,"",IF($F63&gt;$H$55,"",VLOOKUP($F63,BD_Unidades!$A$6:$G$223,6)))</f>
        <v>0</v>
      </c>
      <c r="G20" s="50">
        <f t="shared" si="1"/>
        <v>0</v>
      </c>
    </row>
    <row r="21" spans="1:12" x14ac:dyDescent="0.2">
      <c r="A21" s="47" t="s">
        <v>6</v>
      </c>
      <c r="B21" s="59">
        <f t="shared" ref="B21:G21" si="2">SUM(B9:B20)</f>
        <v>54754</v>
      </c>
      <c r="C21" s="59">
        <f t="shared" si="2"/>
        <v>182607</v>
      </c>
      <c r="D21" s="59">
        <f t="shared" si="2"/>
        <v>237361</v>
      </c>
      <c r="E21" s="59">
        <f t="shared" si="2"/>
        <v>15146.539687</v>
      </c>
      <c r="F21" s="59">
        <f t="shared" si="2"/>
        <v>47111.341904000001</v>
      </c>
      <c r="G21" s="60">
        <f t="shared" si="2"/>
        <v>62257.88159099999</v>
      </c>
    </row>
    <row r="22" spans="1:12" s="19" customFormat="1" x14ac:dyDescent="0.2">
      <c r="A22" s="34" t="s">
        <v>25</v>
      </c>
      <c r="B22" s="35"/>
      <c r="C22" s="35"/>
      <c r="D22" s="35"/>
      <c r="E22" s="35"/>
      <c r="F22" s="35"/>
      <c r="G22" s="35"/>
    </row>
    <row r="23" spans="1:12" x14ac:dyDescent="0.2">
      <c r="A23" s="36" t="s">
        <v>26</v>
      </c>
      <c r="B23" s="37"/>
      <c r="C23" s="37"/>
      <c r="D23" s="38"/>
      <c r="E23" s="39"/>
      <c r="F23" s="39"/>
      <c r="G23" s="39"/>
    </row>
    <row r="24" spans="1:12" x14ac:dyDescent="0.2">
      <c r="A24" s="40"/>
      <c r="B24" s="22"/>
      <c r="C24" s="22"/>
      <c r="D24" s="41"/>
      <c r="E24" s="22"/>
      <c r="F24" s="22"/>
      <c r="G24" s="42"/>
      <c r="H24" s="22"/>
      <c r="I24" s="21"/>
      <c r="J24" s="22"/>
      <c r="K24" s="22"/>
      <c r="L24" s="22"/>
    </row>
    <row r="25" spans="1:12" x14ac:dyDescent="0.2">
      <c r="A25" s="40"/>
      <c r="B25" s="22"/>
      <c r="C25" s="22"/>
      <c r="D25" s="41"/>
      <c r="E25" s="22"/>
      <c r="F25" s="22"/>
      <c r="G25" s="42"/>
      <c r="H25" s="22"/>
      <c r="I25" s="21"/>
      <c r="J25" s="22"/>
      <c r="K25" s="22"/>
      <c r="L25" s="22"/>
    </row>
    <row r="26" spans="1:12" ht="15" x14ac:dyDescent="0.25">
      <c r="A26" s="40"/>
      <c r="B26" s="22"/>
      <c r="C26" s="22"/>
      <c r="D26" s="41"/>
      <c r="E26" s="25" t="str">
        <f>B4</f>
        <v>Em 2019</v>
      </c>
      <c r="F26" s="22"/>
      <c r="G26" s="42"/>
      <c r="H26" s="22"/>
      <c r="I26" s="21"/>
      <c r="J26" s="22"/>
      <c r="K26" s="25" t="str">
        <f>B4</f>
        <v>Em 2019</v>
      </c>
      <c r="L26" s="22"/>
    </row>
    <row r="27" spans="1:12" x14ac:dyDescent="0.2">
      <c r="A27" s="40"/>
      <c r="B27" s="22"/>
      <c r="C27" s="22"/>
      <c r="D27" s="41"/>
      <c r="E27" s="22"/>
      <c r="F27" s="22"/>
      <c r="G27" s="42"/>
      <c r="H27" s="22"/>
      <c r="I27" s="21"/>
      <c r="J27" s="22"/>
      <c r="K27" s="22"/>
      <c r="L27" s="22"/>
    </row>
    <row r="28" spans="1:12" x14ac:dyDescent="0.2">
      <c r="A28" s="40"/>
      <c r="B28" s="22"/>
      <c r="C28" s="22"/>
      <c r="D28" s="41"/>
      <c r="E28" s="22"/>
      <c r="F28" s="22"/>
      <c r="G28" s="42"/>
      <c r="H28" s="22"/>
      <c r="I28" s="21"/>
      <c r="J28" s="22"/>
      <c r="K28" s="22"/>
      <c r="L28" s="22"/>
    </row>
    <row r="29" spans="1:12" x14ac:dyDescent="0.2">
      <c r="A29" s="40"/>
      <c r="B29" s="22"/>
      <c r="C29" s="22"/>
      <c r="D29" s="41"/>
      <c r="E29" s="22"/>
      <c r="F29" s="22"/>
      <c r="G29" s="42"/>
      <c r="H29" s="22"/>
      <c r="I29" s="21"/>
      <c r="J29" s="22"/>
      <c r="K29" s="22"/>
      <c r="L29" s="22"/>
    </row>
    <row r="30" spans="1:12" x14ac:dyDescent="0.2">
      <c r="A30" s="40"/>
      <c r="B30" s="22"/>
      <c r="C30" s="22"/>
      <c r="D30" s="41"/>
      <c r="E30" s="22"/>
      <c r="F30" s="22"/>
      <c r="G30" s="42"/>
      <c r="H30" s="22"/>
      <c r="I30" s="21"/>
      <c r="J30" s="22"/>
      <c r="K30" s="22"/>
      <c r="L30" s="22"/>
    </row>
    <row r="31" spans="1:12" x14ac:dyDescent="0.2">
      <c r="A31" s="40"/>
      <c r="B31" s="22"/>
      <c r="C31" s="22"/>
      <c r="D31" s="41"/>
      <c r="E31" s="22"/>
      <c r="F31" s="22"/>
      <c r="G31" s="42"/>
      <c r="H31" s="22"/>
      <c r="I31" s="21"/>
      <c r="J31" s="22"/>
      <c r="K31" s="22"/>
      <c r="L31" s="22"/>
    </row>
    <row r="32" spans="1:12" x14ac:dyDescent="0.2">
      <c r="A32" s="40"/>
      <c r="B32" s="22"/>
      <c r="C32" s="22"/>
      <c r="D32" s="41"/>
      <c r="E32" s="22"/>
      <c r="F32" s="22"/>
      <c r="G32" s="42"/>
      <c r="H32" s="22"/>
      <c r="I32" s="21"/>
      <c r="J32" s="22"/>
      <c r="K32" s="22"/>
      <c r="L32" s="22"/>
    </row>
    <row r="33" spans="1:12" x14ac:dyDescent="0.2">
      <c r="A33" s="40"/>
      <c r="B33" s="22"/>
      <c r="C33" s="22"/>
      <c r="D33" s="41"/>
      <c r="E33" s="22"/>
      <c r="F33" s="22"/>
      <c r="G33" s="42"/>
      <c r="H33" s="22"/>
      <c r="I33" s="21"/>
      <c r="J33" s="22"/>
      <c r="K33" s="22"/>
      <c r="L33" s="22"/>
    </row>
    <row r="34" spans="1:12" x14ac:dyDescent="0.2">
      <c r="A34" s="40"/>
      <c r="B34" s="22"/>
      <c r="C34" s="22"/>
      <c r="D34" s="41"/>
      <c r="E34" s="22"/>
      <c r="F34" s="22"/>
      <c r="G34" s="42"/>
      <c r="H34" s="22"/>
      <c r="I34" s="21"/>
      <c r="J34" s="22"/>
      <c r="K34" s="22"/>
      <c r="L34" s="22"/>
    </row>
    <row r="35" spans="1:12" x14ac:dyDescent="0.2">
      <c r="A35" s="40"/>
      <c r="B35" s="22"/>
      <c r="C35" s="22"/>
      <c r="D35" s="41"/>
      <c r="E35" s="22"/>
      <c r="F35" s="22"/>
      <c r="G35" s="42"/>
      <c r="H35" s="22"/>
      <c r="I35" s="21"/>
      <c r="J35" s="22"/>
      <c r="K35" s="22"/>
      <c r="L35" s="22"/>
    </row>
    <row r="36" spans="1:12" s="26" customFormat="1" x14ac:dyDescent="0.2">
      <c r="A36" s="44"/>
      <c r="D36" s="45"/>
      <c r="G36" s="46"/>
      <c r="I36" s="27"/>
    </row>
    <row r="37" spans="1:12" s="26" customFormat="1" x14ac:dyDescent="0.2">
      <c r="A37" s="44"/>
      <c r="D37" s="45"/>
      <c r="G37" s="46"/>
      <c r="I37" s="27"/>
    </row>
    <row r="38" spans="1:12" s="26" customFormat="1" x14ac:dyDescent="0.2">
      <c r="A38" s="44"/>
      <c r="D38" s="45"/>
      <c r="G38" s="46"/>
      <c r="I38" s="27"/>
    </row>
    <row r="39" spans="1:12" s="26" customFormat="1" x14ac:dyDescent="0.2">
      <c r="A39" s="44"/>
      <c r="D39" s="45"/>
      <c r="G39" s="46"/>
      <c r="I39" s="27"/>
    </row>
    <row r="40" spans="1:12" s="26" customFormat="1" x14ac:dyDescent="0.2">
      <c r="I40" s="27"/>
    </row>
    <row r="41" spans="1:12" s="26" customFormat="1" x14ac:dyDescent="0.2">
      <c r="I41" s="27"/>
    </row>
    <row r="42" spans="1:12" s="26" customFormat="1" x14ac:dyDescent="0.2">
      <c r="I42" s="27"/>
    </row>
    <row r="43" spans="1:12" s="26" customFormat="1" x14ac:dyDescent="0.2">
      <c r="B43" s="22"/>
      <c r="C43" s="22"/>
      <c r="D43" s="22"/>
      <c r="E43" s="22"/>
      <c r="F43" s="22"/>
      <c r="G43" s="22"/>
      <c r="H43" s="22"/>
      <c r="I43" s="21"/>
    </row>
    <row r="44" spans="1:12" s="26" customFormat="1" x14ac:dyDescent="0.2">
      <c r="B44" s="22"/>
      <c r="C44" s="22"/>
      <c r="D44" s="22"/>
      <c r="E44" s="22"/>
      <c r="F44" s="22"/>
      <c r="G44" s="22"/>
      <c r="H44" s="22"/>
      <c r="I44" s="21"/>
    </row>
    <row r="45" spans="1:12" s="26" customFormat="1" x14ac:dyDescent="0.2">
      <c r="B45" s="22"/>
      <c r="C45" s="22"/>
      <c r="D45" s="22"/>
      <c r="E45" s="22"/>
      <c r="F45" s="22"/>
      <c r="G45" s="22"/>
      <c r="H45" s="22"/>
      <c r="I45" s="21"/>
    </row>
    <row r="46" spans="1:12" s="26" customFormat="1" x14ac:dyDescent="0.2">
      <c r="B46" s="22"/>
      <c r="C46" s="22"/>
      <c r="D46" s="22"/>
      <c r="E46" s="22"/>
      <c r="F46" s="22"/>
      <c r="G46" s="22">
        <v>18</v>
      </c>
      <c r="H46" s="22"/>
      <c r="I46" s="21"/>
    </row>
    <row r="47" spans="1:12" s="26" customFormat="1" x14ac:dyDescent="0.2">
      <c r="B47" s="22"/>
      <c r="C47" s="22"/>
      <c r="D47" s="22"/>
      <c r="E47" s="22"/>
      <c r="F47" s="22"/>
      <c r="G47" s="22">
        <f>G46+2001</f>
        <v>2019</v>
      </c>
      <c r="H47" s="22"/>
      <c r="I47" s="21"/>
    </row>
    <row r="48" spans="1:12" s="26" customFormat="1" x14ac:dyDescent="0.2">
      <c r="B48" s="22"/>
      <c r="C48" s="22"/>
      <c r="D48" s="22"/>
      <c r="E48" s="22"/>
      <c r="F48" s="22"/>
      <c r="G48" s="22"/>
      <c r="H48" s="22"/>
      <c r="I48" s="21"/>
    </row>
    <row r="49" spans="2:9" s="26" customFormat="1" x14ac:dyDescent="0.2">
      <c r="B49" s="22"/>
      <c r="C49" s="22"/>
      <c r="D49" s="22"/>
      <c r="E49" s="22"/>
      <c r="F49" s="22"/>
      <c r="G49" s="22"/>
      <c r="H49" s="22"/>
      <c r="I49" s="21"/>
    </row>
    <row r="50" spans="2:9" s="26" customFormat="1" x14ac:dyDescent="0.2">
      <c r="B50" s="22"/>
      <c r="C50" s="22"/>
      <c r="D50" s="22"/>
      <c r="E50" s="22"/>
      <c r="F50" s="22"/>
      <c r="G50" s="22"/>
      <c r="H50" s="22"/>
      <c r="I50" s="21"/>
    </row>
    <row r="51" spans="2:9" s="26" customFormat="1" x14ac:dyDescent="0.2">
      <c r="B51" s="22"/>
      <c r="C51" s="22"/>
      <c r="D51" s="22"/>
      <c r="E51" s="22"/>
      <c r="F51" s="22"/>
      <c r="G51" s="22"/>
      <c r="H51" s="22"/>
      <c r="I51" s="21"/>
    </row>
    <row r="52" spans="2:9" s="26" customFormat="1" x14ac:dyDescent="0.2">
      <c r="B52" s="22">
        <v>2002</v>
      </c>
      <c r="C52" s="22"/>
      <c r="D52" s="22"/>
      <c r="E52" s="67" t="str">
        <f>CONCATENATE("1","/","1","/",$G$47)</f>
        <v>1/1/2019</v>
      </c>
      <c r="F52" s="68">
        <f t="shared" ref="F52:F60" si="3">DATE(RIGHT(E52,4),MID(E52,3,1),LEFT(E52,1))</f>
        <v>43466</v>
      </c>
      <c r="G52" s="69">
        <v>2012</v>
      </c>
      <c r="H52" s="69" t="s">
        <v>21</v>
      </c>
      <c r="I52" s="21"/>
    </row>
    <row r="53" spans="2:9" s="26" customFormat="1" x14ac:dyDescent="0.2">
      <c r="B53" s="22">
        <v>2003</v>
      </c>
      <c r="C53" s="22"/>
      <c r="D53" s="22"/>
      <c r="E53" s="67" t="str">
        <f>CONCATENATE("1","/","2","/",$G$47)</f>
        <v>1/2/2019</v>
      </c>
      <c r="F53" s="68">
        <f t="shared" si="3"/>
        <v>43497</v>
      </c>
      <c r="G53" s="70" t="str">
        <f>CONCATENATE("1","/","12","/",$G$52)</f>
        <v>1/12/2012</v>
      </c>
      <c r="H53" s="71">
        <f>BD_Unidades!A6</f>
        <v>37257</v>
      </c>
      <c r="I53" s="21"/>
    </row>
    <row r="54" spans="2:9" s="26" customFormat="1" x14ac:dyDescent="0.2">
      <c r="B54" s="22">
        <v>2004</v>
      </c>
      <c r="C54" s="22"/>
      <c r="D54" s="22"/>
      <c r="E54" s="67" t="str">
        <f>CONCATENATE("1","/","3","/",$G$47)</f>
        <v>1/3/2019</v>
      </c>
      <c r="F54" s="68">
        <f t="shared" si="3"/>
        <v>43525</v>
      </c>
      <c r="G54" s="70">
        <f>DATE(RIGHT(G53,4),MID(G53,3,2),LEFT(G53,1))</f>
        <v>41244</v>
      </c>
      <c r="H54" s="69" t="s">
        <v>22</v>
      </c>
      <c r="I54" s="21"/>
    </row>
    <row r="55" spans="2:9" s="26" customFormat="1" x14ac:dyDescent="0.2">
      <c r="B55" s="22">
        <v>2005</v>
      </c>
      <c r="C55" s="22"/>
      <c r="D55" s="22"/>
      <c r="E55" s="67" t="str">
        <f>CONCATENATE("1","/","4","/",$G$47)</f>
        <v>1/4/2019</v>
      </c>
      <c r="F55" s="68">
        <f t="shared" si="3"/>
        <v>43556</v>
      </c>
      <c r="G55" s="22"/>
      <c r="H55" s="71">
        <f>BD_Unidades!$A$221</f>
        <v>43800</v>
      </c>
      <c r="I55" s="21"/>
    </row>
    <row r="56" spans="2:9" s="26" customFormat="1" x14ac:dyDescent="0.2">
      <c r="B56" s="22">
        <v>2006</v>
      </c>
      <c r="C56" s="22"/>
      <c r="D56" s="22"/>
      <c r="E56" s="67" t="str">
        <f>CONCATENATE("1","/","5","/",$G$47)</f>
        <v>1/5/2019</v>
      </c>
      <c r="F56" s="68">
        <f t="shared" si="3"/>
        <v>43586</v>
      </c>
      <c r="G56" s="22"/>
      <c r="H56" s="22"/>
      <c r="I56" s="21"/>
    </row>
    <row r="57" spans="2:9" s="26" customFormat="1" x14ac:dyDescent="0.2">
      <c r="B57" s="22">
        <v>2007</v>
      </c>
      <c r="C57" s="22"/>
      <c r="D57" s="22"/>
      <c r="E57" s="67" t="str">
        <f>CONCATENATE("1","/","6","/",$G$47)</f>
        <v>1/6/2019</v>
      </c>
      <c r="F57" s="68">
        <f t="shared" si="3"/>
        <v>43617</v>
      </c>
      <c r="G57" s="22"/>
      <c r="H57" s="22"/>
      <c r="I57" s="21"/>
    </row>
    <row r="58" spans="2:9" s="26" customFormat="1" x14ac:dyDescent="0.2">
      <c r="B58" s="22">
        <v>2008</v>
      </c>
      <c r="C58" s="22"/>
      <c r="D58" s="22"/>
      <c r="E58" s="67" t="str">
        <f>CONCATENATE("1","/","7","/",$G$47)</f>
        <v>1/7/2019</v>
      </c>
      <c r="F58" s="68">
        <f t="shared" si="3"/>
        <v>43647</v>
      </c>
      <c r="G58" s="22"/>
      <c r="H58" s="22"/>
      <c r="I58" s="21"/>
    </row>
    <row r="59" spans="2:9" s="26" customFormat="1" x14ac:dyDescent="0.2">
      <c r="B59" s="22">
        <v>2009</v>
      </c>
      <c r="C59" s="22"/>
      <c r="D59" s="22"/>
      <c r="E59" s="67" t="str">
        <f>CONCATENATE("1","/","8","/",$G$47)</f>
        <v>1/8/2019</v>
      </c>
      <c r="F59" s="68">
        <f t="shared" si="3"/>
        <v>43678</v>
      </c>
      <c r="G59" s="22"/>
      <c r="H59" s="22"/>
      <c r="I59" s="21"/>
    </row>
    <row r="60" spans="2:9" s="26" customFormat="1" x14ac:dyDescent="0.2">
      <c r="B60" s="22">
        <v>2010</v>
      </c>
      <c r="C60" s="22"/>
      <c r="D60" s="22"/>
      <c r="E60" s="67" t="str">
        <f>CONCATENATE("1","/","9","/",$G$47)</f>
        <v>1/9/2019</v>
      </c>
      <c r="F60" s="68">
        <f t="shared" si="3"/>
        <v>43709</v>
      </c>
      <c r="G60" s="22"/>
      <c r="H60" s="22"/>
      <c r="I60" s="21"/>
    </row>
    <row r="61" spans="2:9" s="26" customFormat="1" x14ac:dyDescent="0.2">
      <c r="B61" s="22">
        <v>2011</v>
      </c>
      <c r="C61" s="22"/>
      <c r="D61" s="22"/>
      <c r="E61" s="67" t="str">
        <f>CONCATENATE("1","/","10","/",$G$47)</f>
        <v>1/10/2019</v>
      </c>
      <c r="F61" s="68">
        <f>DATE(RIGHT(E61,4),MID(E61,3,2),LEFT(E61,1))</f>
        <v>43739</v>
      </c>
      <c r="G61" s="22"/>
      <c r="H61" s="22"/>
      <c r="I61" s="21"/>
    </row>
    <row r="62" spans="2:9" s="26" customFormat="1" x14ac:dyDescent="0.2">
      <c r="B62" s="22">
        <v>2012</v>
      </c>
      <c r="C62" s="22"/>
      <c r="D62" s="22"/>
      <c r="E62" s="67" t="str">
        <f>CONCATENATE("1","/","11","/",$G$47)</f>
        <v>1/11/2019</v>
      </c>
      <c r="F62" s="68">
        <f>DATE(RIGHT(E62,4),MID(E62,3,2),LEFT(E62,1))</f>
        <v>43770</v>
      </c>
      <c r="G62" s="22"/>
      <c r="H62" s="22"/>
      <c r="I62" s="21"/>
    </row>
    <row r="63" spans="2:9" s="26" customFormat="1" x14ac:dyDescent="0.2">
      <c r="B63" s="22">
        <v>2013</v>
      </c>
      <c r="C63" s="22"/>
      <c r="D63" s="22"/>
      <c r="E63" s="67" t="str">
        <f>CONCATENATE("1","/","12","/",$G$47)</f>
        <v>1/12/2019</v>
      </c>
      <c r="F63" s="68">
        <f>DATE(RIGHT(E63,4),MID(E63,3,2),LEFT(E63,1))</f>
        <v>43800</v>
      </c>
      <c r="G63" s="22"/>
      <c r="H63" s="22"/>
      <c r="I63" s="21"/>
    </row>
    <row r="64" spans="2:9" s="26" customFormat="1" x14ac:dyDescent="0.2">
      <c r="B64" s="22">
        <v>2014</v>
      </c>
      <c r="C64" s="22"/>
      <c r="D64" s="22"/>
      <c r="E64" s="22"/>
      <c r="F64" s="22"/>
      <c r="G64" s="22"/>
      <c r="H64" s="22"/>
      <c r="I64" s="21"/>
    </row>
    <row r="65" spans="2:9" s="26" customFormat="1" x14ac:dyDescent="0.2">
      <c r="B65" s="22">
        <v>2015</v>
      </c>
      <c r="C65" s="22"/>
      <c r="D65" s="22"/>
      <c r="E65" s="22"/>
      <c r="F65" s="22"/>
      <c r="G65" s="22"/>
      <c r="H65" s="22"/>
      <c r="I65" s="21"/>
    </row>
    <row r="66" spans="2:9" s="26" customFormat="1" x14ac:dyDescent="0.2">
      <c r="B66" s="22">
        <v>2016</v>
      </c>
      <c r="C66" s="22"/>
      <c r="D66" s="22"/>
      <c r="E66" s="22"/>
      <c r="F66" s="22"/>
      <c r="G66" s="22"/>
      <c r="H66" s="22"/>
      <c r="I66" s="21"/>
    </row>
    <row r="67" spans="2:9" s="26" customFormat="1" x14ac:dyDescent="0.2">
      <c r="B67" s="22">
        <v>2017</v>
      </c>
      <c r="C67" s="22"/>
      <c r="D67" s="22"/>
      <c r="E67" s="22"/>
      <c r="F67" s="22"/>
      <c r="G67" s="22"/>
      <c r="H67" s="22"/>
      <c r="I67" s="21"/>
    </row>
    <row r="68" spans="2:9" s="26" customFormat="1" x14ac:dyDescent="0.2">
      <c r="B68" s="22">
        <v>2018</v>
      </c>
      <c r="C68" s="22"/>
      <c r="D68" s="22"/>
      <c r="E68" s="22"/>
      <c r="F68" s="22"/>
      <c r="G68" s="22"/>
      <c r="H68" s="22"/>
      <c r="I68" s="21"/>
    </row>
    <row r="69" spans="2:9" s="26" customFormat="1" x14ac:dyDescent="0.2">
      <c r="B69" s="22">
        <v>2019</v>
      </c>
      <c r="C69" s="22"/>
      <c r="D69" s="22"/>
      <c r="E69" s="22"/>
      <c r="F69" s="22"/>
      <c r="G69" s="22"/>
      <c r="H69" s="22"/>
      <c r="I69" s="21"/>
    </row>
    <row r="70" spans="2:9" s="26" customFormat="1" x14ac:dyDescent="0.2">
      <c r="B70" s="22">
        <v>2020</v>
      </c>
      <c r="C70" s="22"/>
      <c r="D70" s="22"/>
      <c r="E70" s="22"/>
      <c r="F70" s="22"/>
      <c r="G70" s="22"/>
      <c r="H70" s="22"/>
      <c r="I70" s="21"/>
    </row>
    <row r="71" spans="2:9" s="26" customFormat="1" x14ac:dyDescent="0.2">
      <c r="B71" s="22"/>
      <c r="C71" s="22"/>
      <c r="D71" s="22"/>
      <c r="E71" s="22"/>
      <c r="F71" s="22"/>
      <c r="G71" s="22"/>
      <c r="H71" s="22"/>
      <c r="I71" s="21"/>
    </row>
    <row r="72" spans="2:9" s="26" customFormat="1" x14ac:dyDescent="0.2">
      <c r="I72" s="27"/>
    </row>
    <row r="73" spans="2:9" s="28" customFormat="1" ht="14.25" x14ac:dyDescent="0.2"/>
    <row r="74" spans="2:9" s="26" customFormat="1" x14ac:dyDescent="0.2">
      <c r="I74" s="27"/>
    </row>
    <row r="75" spans="2:9" s="27" customFormat="1" x14ac:dyDescent="0.2">
      <c r="H75" s="61"/>
    </row>
    <row r="76" spans="2:9" s="27" customFormat="1" x14ac:dyDescent="0.2">
      <c r="H76" s="62"/>
    </row>
    <row r="77" spans="2:9" s="26" customFormat="1" x14ac:dyDescent="0.2">
      <c r="H77" s="27"/>
    </row>
    <row r="78" spans="2:9" s="26" customFormat="1" x14ac:dyDescent="0.2">
      <c r="H78" s="27"/>
    </row>
    <row r="79" spans="2:9" s="26" customFormat="1" x14ac:dyDescent="0.2">
      <c r="H79" s="27"/>
    </row>
    <row r="80" spans="2:9" s="26" customFormat="1" x14ac:dyDescent="0.2">
      <c r="H80" s="27"/>
    </row>
    <row r="81" spans="8:8" s="26" customFormat="1" x14ac:dyDescent="0.2">
      <c r="H81" s="27"/>
    </row>
    <row r="82" spans="8:8" s="26" customFormat="1" x14ac:dyDescent="0.2">
      <c r="H82" s="27"/>
    </row>
    <row r="83" spans="8:8" s="26" customFormat="1" x14ac:dyDescent="0.2">
      <c r="H83" s="27"/>
    </row>
    <row r="84" spans="8:8" s="26" customFormat="1" x14ac:dyDescent="0.2">
      <c r="H84" s="27"/>
    </row>
    <row r="85" spans="8:8" s="26" customFormat="1" x14ac:dyDescent="0.2">
      <c r="H85" s="27"/>
    </row>
    <row r="86" spans="8:8" s="26" customFormat="1" x14ac:dyDescent="0.2">
      <c r="H86" s="27"/>
    </row>
    <row r="87" spans="8:8" s="26" customFormat="1" x14ac:dyDescent="0.2">
      <c r="H87" s="27"/>
    </row>
    <row r="88" spans="8:8" s="26" customFormat="1" x14ac:dyDescent="0.2">
      <c r="H88" s="27"/>
    </row>
    <row r="89" spans="8:8" s="26" customFormat="1" x14ac:dyDescent="0.2">
      <c r="H89" s="27"/>
    </row>
    <row r="90" spans="8:8" s="26" customFormat="1" x14ac:dyDescent="0.2">
      <c r="H90" s="27"/>
    </row>
    <row r="91" spans="8:8" s="26" customFormat="1" x14ac:dyDescent="0.2">
      <c r="H91" s="27"/>
    </row>
    <row r="92" spans="8:8" s="26" customFormat="1" x14ac:dyDescent="0.2">
      <c r="H92" s="27"/>
    </row>
    <row r="93" spans="8:8" s="26" customFormat="1" x14ac:dyDescent="0.2">
      <c r="H93" s="27"/>
    </row>
    <row r="94" spans="8:8" s="26" customFormat="1" x14ac:dyDescent="0.2">
      <c r="H94" s="27"/>
    </row>
    <row r="95" spans="8:8" s="26" customFormat="1" x14ac:dyDescent="0.2">
      <c r="H95" s="27"/>
    </row>
    <row r="96" spans="8:8" s="26" customFormat="1" x14ac:dyDescent="0.2">
      <c r="H96" s="27"/>
    </row>
    <row r="97" spans="8:8" s="26" customFormat="1" x14ac:dyDescent="0.2">
      <c r="H97" s="27"/>
    </row>
    <row r="98" spans="8:8" s="26" customFormat="1" x14ac:dyDescent="0.2">
      <c r="H98" s="27"/>
    </row>
    <row r="99" spans="8:8" s="26" customFormat="1" x14ac:dyDescent="0.2">
      <c r="H99" s="27"/>
    </row>
    <row r="100" spans="8:8" s="26" customFormat="1" x14ac:dyDescent="0.2">
      <c r="H100" s="27"/>
    </row>
    <row r="101" spans="8:8" s="26" customFormat="1" x14ac:dyDescent="0.2">
      <c r="H101" s="27"/>
    </row>
    <row r="102" spans="8:8" s="26" customFormat="1" x14ac:dyDescent="0.2">
      <c r="H102" s="27"/>
    </row>
    <row r="103" spans="8:8" s="26" customFormat="1" x14ac:dyDescent="0.2">
      <c r="H103" s="27"/>
    </row>
    <row r="104" spans="8:8" s="26" customFormat="1" x14ac:dyDescent="0.2">
      <c r="H104" s="27"/>
    </row>
    <row r="105" spans="8:8" s="26" customFormat="1" x14ac:dyDescent="0.2">
      <c r="H105" s="27"/>
    </row>
    <row r="106" spans="8:8" s="26" customFormat="1" x14ac:dyDescent="0.2">
      <c r="H106" s="27"/>
    </row>
    <row r="107" spans="8:8" s="26" customFormat="1" x14ac:dyDescent="0.2">
      <c r="H107" s="27"/>
    </row>
    <row r="108" spans="8:8" s="26" customFormat="1" x14ac:dyDescent="0.2">
      <c r="H108" s="27"/>
    </row>
    <row r="109" spans="8:8" s="26" customFormat="1" x14ac:dyDescent="0.2">
      <c r="H109" s="27"/>
    </row>
    <row r="110" spans="8:8" s="26" customFormat="1" x14ac:dyDescent="0.2">
      <c r="H110" s="27"/>
    </row>
    <row r="111" spans="8:8" s="26" customFormat="1" x14ac:dyDescent="0.2">
      <c r="H111" s="27"/>
    </row>
    <row r="112" spans="8:8" s="26" customFormat="1" x14ac:dyDescent="0.2">
      <c r="H112" s="27"/>
    </row>
    <row r="113" spans="8:8" s="26" customFormat="1" x14ac:dyDescent="0.2">
      <c r="H113" s="63"/>
    </row>
    <row r="114" spans="8:8" s="26" customFormat="1" x14ac:dyDescent="0.2">
      <c r="H114" s="63"/>
    </row>
    <row r="115" spans="8:8" s="26" customFormat="1" x14ac:dyDescent="0.2">
      <c r="H115" s="63"/>
    </row>
    <row r="116" spans="8:8" s="26" customFormat="1" x14ac:dyDescent="0.2">
      <c r="H116" s="63"/>
    </row>
    <row r="117" spans="8:8" s="26" customFormat="1" x14ac:dyDescent="0.2">
      <c r="H117" s="63"/>
    </row>
    <row r="118" spans="8:8" s="26" customFormat="1" x14ac:dyDescent="0.2">
      <c r="H118" s="63"/>
    </row>
    <row r="119" spans="8:8" s="26" customFormat="1" x14ac:dyDescent="0.2">
      <c r="H119" s="63"/>
    </row>
    <row r="120" spans="8:8" s="26" customFormat="1" x14ac:dyDescent="0.2">
      <c r="H120" s="63"/>
    </row>
    <row r="121" spans="8:8" s="26" customFormat="1" x14ac:dyDescent="0.2">
      <c r="H121" s="63"/>
    </row>
    <row r="122" spans="8:8" s="26" customFormat="1" x14ac:dyDescent="0.2">
      <c r="H122" s="63"/>
    </row>
    <row r="123" spans="8:8" s="26" customFormat="1" x14ac:dyDescent="0.2">
      <c r="H123" s="63"/>
    </row>
    <row r="124" spans="8:8" s="26" customFormat="1" x14ac:dyDescent="0.2">
      <c r="H124" s="63"/>
    </row>
    <row r="125" spans="8:8" s="26" customFormat="1" x14ac:dyDescent="0.2">
      <c r="H125" s="29"/>
    </row>
    <row r="126" spans="8:8" s="26" customFormat="1" x14ac:dyDescent="0.2">
      <c r="H126" s="29"/>
    </row>
    <row r="127" spans="8:8" s="26" customFormat="1" x14ac:dyDescent="0.2">
      <c r="H127" s="29"/>
    </row>
    <row r="128" spans="8:8" s="26" customFormat="1" x14ac:dyDescent="0.2">
      <c r="H128" s="29"/>
    </row>
    <row r="129" spans="8:8" s="26" customFormat="1" x14ac:dyDescent="0.2">
      <c r="H129" s="29"/>
    </row>
    <row r="130" spans="8:8" s="26" customFormat="1" x14ac:dyDescent="0.2">
      <c r="H130" s="29"/>
    </row>
    <row r="131" spans="8:8" s="26" customFormat="1" x14ac:dyDescent="0.2">
      <c r="H131" s="29"/>
    </row>
    <row r="132" spans="8:8" s="26" customFormat="1" x14ac:dyDescent="0.2">
      <c r="H132" s="29"/>
    </row>
    <row r="133" spans="8:8" s="26" customFormat="1" x14ac:dyDescent="0.2">
      <c r="H133" s="29"/>
    </row>
    <row r="134" spans="8:8" s="26" customFormat="1" x14ac:dyDescent="0.2">
      <c r="H134" s="29"/>
    </row>
    <row r="135" spans="8:8" s="26" customFormat="1" x14ac:dyDescent="0.2">
      <c r="H135" s="29"/>
    </row>
    <row r="136" spans="8:8" s="26" customFormat="1" x14ac:dyDescent="0.2">
      <c r="H136" s="29"/>
    </row>
    <row r="137" spans="8:8" s="26" customFormat="1" x14ac:dyDescent="0.2">
      <c r="H137" s="29"/>
    </row>
    <row r="138" spans="8:8" s="26" customFormat="1" x14ac:dyDescent="0.2">
      <c r="H138" s="29"/>
    </row>
    <row r="139" spans="8:8" s="26" customFormat="1" x14ac:dyDescent="0.2">
      <c r="H139" s="29"/>
    </row>
    <row r="140" spans="8:8" s="26" customFormat="1" x14ac:dyDescent="0.2">
      <c r="H140" s="29"/>
    </row>
    <row r="141" spans="8:8" s="26" customFormat="1" x14ac:dyDescent="0.2">
      <c r="H141" s="29"/>
    </row>
    <row r="142" spans="8:8" s="26" customFormat="1" x14ac:dyDescent="0.2">
      <c r="H142" s="29"/>
    </row>
    <row r="143" spans="8:8" s="26" customFormat="1" x14ac:dyDescent="0.2">
      <c r="H143" s="29"/>
    </row>
    <row r="144" spans="8:8" s="26" customFormat="1" x14ac:dyDescent="0.2">
      <c r="H144" s="29"/>
    </row>
    <row r="145" spans="8:8" s="26" customFormat="1" x14ac:dyDescent="0.2">
      <c r="H145" s="29"/>
    </row>
    <row r="146" spans="8:8" s="26" customFormat="1" x14ac:dyDescent="0.2">
      <c r="H146" s="29"/>
    </row>
    <row r="147" spans="8:8" s="26" customFormat="1" x14ac:dyDescent="0.2">
      <c r="H147" s="29"/>
    </row>
    <row r="148" spans="8:8" s="26" customFormat="1" x14ac:dyDescent="0.2">
      <c r="H148" s="29"/>
    </row>
    <row r="149" spans="8:8" s="26" customFormat="1" x14ac:dyDescent="0.2">
      <c r="H149" s="29"/>
    </row>
    <row r="150" spans="8:8" s="26" customFormat="1" x14ac:dyDescent="0.2">
      <c r="H150" s="29"/>
    </row>
    <row r="151" spans="8:8" s="26" customFormat="1" x14ac:dyDescent="0.2">
      <c r="H151" s="29"/>
    </row>
    <row r="152" spans="8:8" s="26" customFormat="1" x14ac:dyDescent="0.2">
      <c r="H152" s="29"/>
    </row>
    <row r="153" spans="8:8" s="26" customFormat="1" x14ac:dyDescent="0.2">
      <c r="H153" s="29"/>
    </row>
    <row r="154" spans="8:8" s="26" customFormat="1" x14ac:dyDescent="0.2">
      <c r="H154" s="29"/>
    </row>
    <row r="155" spans="8:8" s="26" customFormat="1" x14ac:dyDescent="0.2">
      <c r="H155" s="29"/>
    </row>
    <row r="156" spans="8:8" s="26" customFormat="1" x14ac:dyDescent="0.2">
      <c r="H156" s="29"/>
    </row>
    <row r="157" spans="8:8" s="26" customFormat="1" x14ac:dyDescent="0.2">
      <c r="H157" s="29"/>
    </row>
    <row r="158" spans="8:8" s="26" customFormat="1" x14ac:dyDescent="0.2">
      <c r="H158" s="29"/>
    </row>
    <row r="159" spans="8:8" s="26" customFormat="1" x14ac:dyDescent="0.2">
      <c r="H159" s="29"/>
    </row>
    <row r="160" spans="8:8" s="26" customFormat="1" x14ac:dyDescent="0.2">
      <c r="H160" s="29"/>
    </row>
    <row r="161" spans="8:8" s="26" customFormat="1" x14ac:dyDescent="0.2">
      <c r="H161" s="29"/>
    </row>
    <row r="162" spans="8:8" s="26" customFormat="1" x14ac:dyDescent="0.2">
      <c r="H162" s="29"/>
    </row>
    <row r="163" spans="8:8" s="26" customFormat="1" x14ac:dyDescent="0.2">
      <c r="H163" s="29"/>
    </row>
    <row r="164" spans="8:8" s="26" customFormat="1" x14ac:dyDescent="0.2">
      <c r="H164" s="29"/>
    </row>
    <row r="165" spans="8:8" s="26" customFormat="1" x14ac:dyDescent="0.2">
      <c r="H165" s="29"/>
    </row>
    <row r="166" spans="8:8" s="26" customFormat="1" x14ac:dyDescent="0.2">
      <c r="H166" s="29"/>
    </row>
    <row r="167" spans="8:8" s="26" customFormat="1" x14ac:dyDescent="0.2">
      <c r="H167" s="29"/>
    </row>
    <row r="168" spans="8:8" s="26" customFormat="1" x14ac:dyDescent="0.2">
      <c r="H168" s="29"/>
    </row>
    <row r="169" spans="8:8" s="26" customFormat="1" x14ac:dyDescent="0.2">
      <c r="H169" s="29"/>
    </row>
    <row r="170" spans="8:8" s="26" customFormat="1" x14ac:dyDescent="0.2">
      <c r="H170" s="29"/>
    </row>
    <row r="171" spans="8:8" s="26" customFormat="1" x14ac:dyDescent="0.2">
      <c r="H171" s="29"/>
    </row>
    <row r="172" spans="8:8" s="26" customFormat="1" x14ac:dyDescent="0.2">
      <c r="H172" s="29"/>
    </row>
    <row r="173" spans="8:8" s="26" customFormat="1" x14ac:dyDescent="0.2">
      <c r="H173" s="29"/>
    </row>
    <row r="174" spans="8:8" s="26" customFormat="1" x14ac:dyDescent="0.2">
      <c r="H174" s="29"/>
    </row>
    <row r="175" spans="8:8" s="26" customFormat="1" x14ac:dyDescent="0.2">
      <c r="H175" s="29"/>
    </row>
    <row r="176" spans="8:8" s="26" customFormat="1" x14ac:dyDescent="0.2">
      <c r="H176" s="29"/>
    </row>
    <row r="177" spans="2:8" s="26" customFormat="1" x14ac:dyDescent="0.2">
      <c r="H177" s="29"/>
    </row>
    <row r="178" spans="2:8" s="26" customFormat="1" x14ac:dyDescent="0.2">
      <c r="H178" s="29"/>
    </row>
    <row r="179" spans="2:8" s="26" customFormat="1" x14ac:dyDescent="0.2">
      <c r="H179" s="29"/>
    </row>
    <row r="180" spans="2:8" s="26" customFormat="1" x14ac:dyDescent="0.2">
      <c r="H180" s="29"/>
    </row>
    <row r="181" spans="2:8" s="26" customFormat="1" x14ac:dyDescent="0.2">
      <c r="H181" s="29"/>
    </row>
    <row r="182" spans="2:8" s="26" customFormat="1" x14ac:dyDescent="0.2">
      <c r="H182" s="29"/>
    </row>
    <row r="183" spans="2:8" s="26" customFormat="1" x14ac:dyDescent="0.2">
      <c r="H183" s="29"/>
    </row>
    <row r="184" spans="2:8" s="26" customFormat="1" x14ac:dyDescent="0.2">
      <c r="H184" s="29"/>
    </row>
    <row r="185" spans="2:8" s="26" customFormat="1" x14ac:dyDescent="0.2">
      <c r="H185" s="29"/>
    </row>
    <row r="186" spans="2:8" s="26" customFormat="1" x14ac:dyDescent="0.2">
      <c r="H186" s="27"/>
    </row>
    <row r="187" spans="2:8" s="26" customFormat="1" x14ac:dyDescent="0.2">
      <c r="H187" s="27"/>
    </row>
    <row r="188" spans="2:8" s="26" customFormat="1" x14ac:dyDescent="0.2">
      <c r="H188" s="63"/>
    </row>
    <row r="189" spans="2:8" s="26" customFormat="1" x14ac:dyDescent="0.2">
      <c r="B189" s="64"/>
      <c r="C189" s="64"/>
      <c r="D189" s="64"/>
      <c r="E189" s="65"/>
      <c r="F189" s="65"/>
      <c r="G189" s="65"/>
      <c r="H189" s="63"/>
    </row>
    <row r="190" spans="2:8" s="26" customFormat="1" x14ac:dyDescent="0.2">
      <c r="G190" s="66"/>
      <c r="H190" s="27"/>
    </row>
    <row r="191" spans="2:8" s="26" customFormat="1" x14ac:dyDescent="0.2">
      <c r="H191" s="27"/>
    </row>
    <row r="192" spans="2:8" s="26" customFormat="1" x14ac:dyDescent="0.2">
      <c r="H192" s="27"/>
    </row>
    <row r="193" spans="8:9" s="26" customFormat="1" x14ac:dyDescent="0.2">
      <c r="H193" s="27"/>
    </row>
    <row r="194" spans="8:9" s="26" customFormat="1" x14ac:dyDescent="0.2">
      <c r="H194" s="27"/>
    </row>
    <row r="195" spans="8:9" s="26" customFormat="1" x14ac:dyDescent="0.2">
      <c r="H195" s="27"/>
    </row>
    <row r="196" spans="8:9" x14ac:dyDescent="0.2">
      <c r="H196" s="19"/>
      <c r="I196" s="18"/>
    </row>
    <row r="197" spans="8:9" x14ac:dyDescent="0.2">
      <c r="H197" s="19"/>
      <c r="I197" s="18"/>
    </row>
    <row r="198" spans="8:9" x14ac:dyDescent="0.2">
      <c r="H198" s="19"/>
      <c r="I198" s="18"/>
    </row>
    <row r="199" spans="8:9" x14ac:dyDescent="0.2">
      <c r="H199" s="19"/>
      <c r="I199" s="18"/>
    </row>
    <row r="200" spans="8:9" x14ac:dyDescent="0.2">
      <c r="H200" s="19"/>
      <c r="I200" s="18"/>
    </row>
    <row r="201" spans="8:9" x14ac:dyDescent="0.2">
      <c r="H201" s="19"/>
      <c r="I201" s="18"/>
    </row>
    <row r="202" spans="8:9" x14ac:dyDescent="0.2">
      <c r="H202" s="19"/>
      <c r="I202" s="18"/>
    </row>
    <row r="203" spans="8:9" x14ac:dyDescent="0.2">
      <c r="H203" s="19"/>
      <c r="I203" s="18"/>
    </row>
  </sheetData>
  <mergeCells count="3">
    <mergeCell ref="B6:D6"/>
    <mergeCell ref="E6:G6"/>
    <mergeCell ref="A6:A7"/>
  </mergeCells>
  <printOptions horizontalCentered="1" verticalCentered="1"/>
  <pageMargins left="0.39370078740157483" right="0.39370078740157483" top="0.19685039370078741" bottom="0" header="0.33" footer="0.51181102362204722"/>
  <pageSetup scale="94" orientation="landscape" r:id="rId1"/>
  <headerFooter alignWithMargins="0"/>
  <ignoredErrors>
    <ignoredError sqref="E53:I54 E52:F52 H52:I52 E56:I68 E55:G55 I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9</xdr:col>
                    <xdr:colOff>933450</xdr:colOff>
                    <xdr:row>5</xdr:row>
                    <xdr:rowOff>0</xdr:rowOff>
                  </from>
                  <to>
                    <xdr:col>11</xdr:col>
                    <xdr:colOff>304800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2019-12-02T12:50:08Z</dcterms:modified>
</cp:coreProperties>
</file>