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347320DC-321E-4E1F-9007-3652BFE898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F13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0" i="1" l="1"/>
  <c r="B13" i="1"/>
  <c r="C13" i="1"/>
  <c r="E13" i="1"/>
  <c r="G13" i="1" s="1"/>
  <c r="E10" i="1"/>
  <c r="G10" i="1" s="1"/>
  <c r="C9" i="1"/>
  <c r="B9" i="1"/>
  <c r="B16" i="1"/>
  <c r="D16" i="1" s="1"/>
  <c r="C20" i="1"/>
  <c r="D20" i="1" s="1"/>
  <c r="E16" i="1"/>
  <c r="B18" i="1"/>
  <c r="D18" i="1" s="1"/>
  <c r="E20" i="1"/>
  <c r="F20" i="1"/>
  <c r="F18" i="1"/>
  <c r="E15" i="1"/>
  <c r="F16" i="1"/>
  <c r="E9" i="1"/>
  <c r="G9" i="1" s="1"/>
  <c r="F17" i="1"/>
  <c r="G17" i="1" s="1"/>
  <c r="C14" i="1"/>
  <c r="B14" i="1"/>
  <c r="C17" i="1"/>
  <c r="E12" i="1"/>
  <c r="B10" i="1"/>
  <c r="D10" i="1" s="1"/>
  <c r="E18" i="1"/>
  <c r="B12" i="1"/>
  <c r="D12" i="1" s="1"/>
  <c r="B17" i="1"/>
  <c r="K26" i="1"/>
  <c r="E14" i="1"/>
  <c r="G14" i="1" s="1"/>
  <c r="F12" i="1"/>
  <c r="B11" i="1"/>
  <c r="F11" i="1"/>
  <c r="C11" i="1"/>
  <c r="F15" i="1"/>
  <c r="B15" i="1"/>
  <c r="D15" i="1" s="1"/>
  <c r="D19" i="1"/>
  <c r="G19" i="1"/>
  <c r="D13" i="1" l="1"/>
  <c r="D9" i="1"/>
  <c r="G20" i="1"/>
  <c r="G16" i="1"/>
  <c r="G15" i="1"/>
  <c r="G18" i="1"/>
  <c r="D14" i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<sst xmlns="http://schemas.openxmlformats.org/spreadsheetml/2006/main" count="42" uniqueCount="28">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</sst>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4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5" fillId="0" borderId="0" applyAlignment="0">
      <alignment horizontal="left"/>
    </xf>
    <xf numFmtId="168" fontId="6" fillId="0" borderId="2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11" fillId="2" borderId="10" xfId="0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17" fontId="12" fillId="0" borderId="11" xfId="0" quotePrefix="1" applyNumberFormat="1" applyFont="1" applyBorder="1" applyAlignment="1">
      <alignment horizontal="left"/>
    </xf>
    <xf numFmtId="165" fontId="12" fillId="0" borderId="0" xfId="7" applyNumberFormat="1" applyFont="1" applyBorder="1" applyAlignment="1"/>
    <xf numFmtId="165" fontId="12" fillId="0" borderId="11" xfId="7" applyNumberFormat="1" applyFont="1" applyBorder="1" applyAlignment="1"/>
    <xf numFmtId="164" fontId="12" fillId="0" borderId="0" xfId="7" applyFont="1" applyBorder="1" applyAlignment="1"/>
    <xf numFmtId="165" fontId="12" fillId="0" borderId="0" xfId="7" applyNumberFormat="1" applyFont="1" applyFill="1" applyBorder="1" applyAlignment="1"/>
    <xf numFmtId="165" fontId="12" fillId="0" borderId="11" xfId="7" applyNumberFormat="1" applyFont="1" applyFill="1" applyBorder="1" applyAlignment="1"/>
    <xf numFmtId="164" fontId="12" fillId="0" borderId="0" xfId="7" applyFont="1" applyFill="1" applyBorder="1" applyAlignment="1"/>
    <xf numFmtId="0" fontId="11" fillId="0" borderId="12" xfId="0" applyFont="1" applyBorder="1"/>
    <xf numFmtId="0" fontId="12" fillId="0" borderId="12" xfId="0" applyFont="1" applyBorder="1"/>
    <xf numFmtId="165" fontId="12" fillId="0" borderId="12" xfId="7" applyNumberFormat="1" applyFont="1" applyBorder="1" applyAlignment="1"/>
    <xf numFmtId="166" fontId="12" fillId="0" borderId="12" xfId="4" applyNumberFormat="1" applyFont="1" applyBorder="1"/>
    <xf numFmtId="0" fontId="11" fillId="0" borderId="0" xfId="0" quotePrefix="1" applyFont="1" applyFill="1" applyBorder="1" applyAlignment="1">
      <alignment horizontal="left"/>
    </xf>
    <xf numFmtId="0" fontId="12" fillId="0" borderId="0" xfId="0" applyFont="1"/>
    <xf numFmtId="165" fontId="12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2" applyFont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165" fontId="12" fillId="0" borderId="0" xfId="7" applyNumberFormat="1" applyFont="1" applyBorder="1"/>
    <xf numFmtId="164" fontId="12" fillId="0" borderId="0" xfId="7" applyNumberFormat="1" applyFont="1" applyFill="1" applyBorder="1" applyAlignment="1"/>
    <xf numFmtId="0" fontId="8" fillId="0" borderId="0" xfId="2" applyFont="1" applyProtection="1"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3" fillId="0" borderId="0" xfId="0" applyNumberFormat="1" applyFont="1" applyProtection="1">
      <protection locked="0"/>
    </xf>
    <xf numFmtId="164" fontId="13" fillId="0" borderId="0" xfId="7" applyFont="1" applyFill="1" applyBorder="1" applyAlignment="1" applyProtection="1">
      <protection locked="0"/>
    </xf>
    <xf numFmtId="0" fontId="0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3" fillId="4" borderId="0" xfId="0" applyFont="1" applyFill="1" applyBorder="1" applyProtection="1">
      <protection locked="0"/>
    </xf>
    <xf numFmtId="0" fontId="15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2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2" fillId="5" borderId="11" xfId="0" applyFont="1" applyFill="1" applyBorder="1"/>
    <xf numFmtId="165" fontId="12" fillId="5" borderId="0" xfId="7" applyNumberFormat="1" applyFont="1" applyFill="1" applyBorder="1" applyAlignment="1"/>
    <xf numFmtId="165" fontId="12" fillId="5" borderId="11" xfId="7" applyNumberFormat="1" applyFont="1" applyFill="1" applyBorder="1" applyAlignment="1"/>
    <xf numFmtId="164" fontId="12" fillId="5" borderId="0" xfId="7" applyNumberFormat="1" applyFont="1" applyFill="1" applyBorder="1" applyAlignment="1"/>
    <xf numFmtId="43" fontId="0" fillId="0" borderId="0" xfId="0" applyNumberFormat="1"/>
    <xf numFmtId="165" fontId="9" fillId="4" borderId="14" xfId="0" applyNumberFormat="1" applyFont="1" applyFill="1" applyBorder="1" applyProtection="1">
      <protection hidden="1"/>
    </xf>
    <xf numFmtId="165" fontId="9" fillId="4" borderId="0" xfId="0" applyNumberFormat="1" applyFont="1" applyFill="1" applyProtection="1">
      <protection hidden="1"/>
    </xf>
    <xf numFmtId="169" fontId="13" fillId="0" borderId="0" xfId="3" applyNumberFormat="1" applyFont="1" applyAlignment="1" applyProtection="1">
      <alignment horizontal="center"/>
      <protection locked="0"/>
    </xf>
    <xf numFmtId="14" fontId="13" fillId="0" borderId="0" xfId="3" applyNumberFormat="1" applyFont="1" applyProtection="1">
      <protection locked="0"/>
    </xf>
    <xf numFmtId="0" fontId="13" fillId="0" borderId="0" xfId="3" applyFont="1" applyProtection="1">
      <protection locked="0"/>
    </xf>
    <xf numFmtId="14" fontId="13" fillId="0" borderId="0" xfId="3" applyNumberFormat="1" applyFont="1" applyAlignment="1" applyProtection="1">
      <alignment horizontal="left"/>
      <protection locked="0"/>
    </xf>
    <xf numFmtId="17" fontId="16" fillId="0" borderId="0" xfId="3" applyNumberFormat="1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165" fontId="17" fillId="0" borderId="0" xfId="0" applyNumberFormat="1" applyFont="1" applyBorder="1" applyProtection="1">
      <protection locked="0"/>
    </xf>
    <xf numFmtId="9" fontId="17" fillId="0" borderId="0" xfId="4" applyFont="1" applyBorder="1" applyProtection="1">
      <protection locked="0"/>
    </xf>
    <xf numFmtId="165" fontId="17" fillId="0" borderId="0" xfId="7" applyNumberFormat="1" applyFont="1" applyBorder="1" applyAlignment="1" applyProtection="1">
      <protection locked="0"/>
    </xf>
    <xf numFmtId="164" fontId="17" fillId="0" borderId="0" xfId="7" applyFont="1" applyBorder="1" applyAlignment="1" applyProtection="1">
      <protection locked="0"/>
    </xf>
    <xf numFmtId="164" fontId="17" fillId="0" borderId="0" xfId="0" applyNumberFormat="1" applyFont="1" applyProtection="1">
      <protection locked="0"/>
    </xf>
    <xf numFmtId="0" fontId="11" fillId="3" borderId="0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3" borderId="7" xfId="2" applyFont="1" applyFill="1" applyBorder="1" applyAlignment="1" applyProtection="1">
      <alignment horizontal="center"/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Alignment="1" applyProtection="1">
      <alignment horizontal="center"/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20845</c:v>
                </c:pt>
                <c:pt idx="1">
                  <c:v>10499</c:v>
                </c:pt>
                <c:pt idx="2">
                  <c:v>30238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34206</c:v>
                </c:pt>
                <c:pt idx="1">
                  <c:v>40136</c:v>
                </c:pt>
                <c:pt idx="2">
                  <c:v>51710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2736.4429769999997</c:v>
                </c:pt>
                <c:pt idx="1">
                  <c:v>1204.780131</c:v>
                </c:pt>
                <c:pt idx="2">
                  <c:v>3647.063353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9550.6989389999999</c:v>
                </c:pt>
                <c:pt idx="1">
                  <c:v>11244.838997999999</c:v>
                </c:pt>
                <c:pt idx="2">
                  <c:v>14704.388355000001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71" noThreeD="1" sel="20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52"/>
  <sheetViews>
    <sheetView showGridLines="0" tabSelected="1" workbookViewId="0">
      <pane xSplit="1" ySplit="5" topLeftCell="B224" activePane="bottomRight" state="frozen"/>
      <selection activeCell="G16" sqref="G16"/>
      <selection pane="topRight" activeCell="G16" sqref="G16"/>
      <selection pane="bottomLeft" activeCell="G16" sqref="G16"/>
      <selection pane="bottomRight" activeCell="K238" sqref="K238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7" t="s">
        <v>23</v>
      </c>
      <c r="C1" s="77"/>
      <c r="D1" s="77"/>
      <c r="E1" s="77"/>
      <c r="F1" s="77"/>
      <c r="G1" s="77"/>
    </row>
    <row r="2" spans="1:7" x14ac:dyDescent="0.2">
      <c r="B2" s="78" t="s">
        <v>0</v>
      </c>
      <c r="C2" s="78"/>
      <c r="D2" s="78"/>
      <c r="E2" s="78"/>
      <c r="F2" s="78"/>
      <c r="G2" s="78"/>
    </row>
    <row r="3" spans="1:7" x14ac:dyDescent="0.2">
      <c r="B3" s="46"/>
      <c r="C3" s="46"/>
      <c r="D3" s="46"/>
      <c r="E3" s="46"/>
      <c r="F3" s="46"/>
      <c r="G3" s="46"/>
    </row>
    <row r="4" spans="1:7" x14ac:dyDescent="0.2">
      <c r="A4" s="1" t="s">
        <v>3</v>
      </c>
      <c r="B4" s="74" t="s">
        <v>1</v>
      </c>
      <c r="C4" s="74"/>
      <c r="D4" s="75"/>
      <c r="E4" s="76" t="s">
        <v>2</v>
      </c>
      <c r="F4" s="74"/>
      <c r="G4" s="75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28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29">
        <f>SUM(E100:F100)</f>
        <v>3635.0374359999996</v>
      </c>
    </row>
    <row r="101" spans="1:7" x14ac:dyDescent="0.2">
      <c r="A101" s="4">
        <v>40148</v>
      </c>
      <c r="B101" s="28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29">
        <f>SUM(E101:F101)</f>
        <v>3829.3676509999996</v>
      </c>
    </row>
    <row r="102" spans="1:7" s="41" customFormat="1" ht="20.100000000000001" customHeight="1" x14ac:dyDescent="0.2">
      <c r="A102" s="4">
        <v>40179</v>
      </c>
      <c r="B102" s="28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29">
        <f>SUM(E102:F102)</f>
        <v>2875.5641649999998</v>
      </c>
    </row>
    <row r="103" spans="1:7" s="41" customFormat="1" x14ac:dyDescent="0.2">
      <c r="A103" s="4">
        <v>40210</v>
      </c>
      <c r="B103" s="28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29">
        <f t="shared" ref="G103:G113" si="1">SUM(E103:F103)</f>
        <v>2988.5749479999995</v>
      </c>
    </row>
    <row r="104" spans="1:7" s="41" customFormat="1" x14ac:dyDescent="0.2">
      <c r="A104" s="4">
        <v>40238</v>
      </c>
      <c r="B104" s="28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29">
        <f t="shared" si="1"/>
        <v>4114.0571520000003</v>
      </c>
    </row>
    <row r="105" spans="1:7" s="41" customFormat="1" x14ac:dyDescent="0.2">
      <c r="A105" s="4">
        <v>40269</v>
      </c>
      <c r="B105" s="28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29">
        <f t="shared" si="1"/>
        <v>4347.071441</v>
      </c>
    </row>
    <row r="106" spans="1:7" s="41" customFormat="1" x14ac:dyDescent="0.2">
      <c r="A106" s="4">
        <v>40299</v>
      </c>
      <c r="B106" s="28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29">
        <f t="shared" si="1"/>
        <v>4249.8511310000004</v>
      </c>
    </row>
    <row r="107" spans="1:7" x14ac:dyDescent="0.2">
      <c r="A107" s="4">
        <v>40330</v>
      </c>
      <c r="B107" s="28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29">
        <f t="shared" si="1"/>
        <v>5265.6889869999995</v>
      </c>
    </row>
    <row r="108" spans="1:7" x14ac:dyDescent="0.2">
      <c r="A108" s="4">
        <v>40360</v>
      </c>
      <c r="B108" s="28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29">
        <f t="shared" si="1"/>
        <v>5085.0454329999993</v>
      </c>
    </row>
    <row r="109" spans="1:7" x14ac:dyDescent="0.2">
      <c r="A109" s="4">
        <v>40391</v>
      </c>
      <c r="B109" s="28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29">
        <f t="shared" si="1"/>
        <v>5092.3592449999996</v>
      </c>
    </row>
    <row r="110" spans="1:7" x14ac:dyDescent="0.2">
      <c r="A110" s="4">
        <v>40422</v>
      </c>
      <c r="B110" s="28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29">
        <f t="shared" si="1"/>
        <v>5396.6993519999996</v>
      </c>
    </row>
    <row r="111" spans="1:7" x14ac:dyDescent="0.2">
      <c r="A111" s="4">
        <v>40452</v>
      </c>
      <c r="B111" s="28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29">
        <f t="shared" si="1"/>
        <v>5468.7424200000005</v>
      </c>
    </row>
    <row r="112" spans="1:7" x14ac:dyDescent="0.2">
      <c r="A112" s="4">
        <v>40483</v>
      </c>
      <c r="B112" s="28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29">
        <f t="shared" si="1"/>
        <v>5152.7488099999991</v>
      </c>
    </row>
    <row r="113" spans="1:7" x14ac:dyDescent="0.2">
      <c r="A113" s="4">
        <v>40513</v>
      </c>
      <c r="B113" s="28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29">
        <f t="shared" si="1"/>
        <v>6161.1889339999998</v>
      </c>
    </row>
    <row r="114" spans="1:7" s="41" customFormat="1" ht="20.100000000000001" customHeight="1" x14ac:dyDescent="0.2">
      <c r="A114" s="4">
        <v>40544</v>
      </c>
      <c r="B114" s="28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29">
        <v>4652.1908279999998</v>
      </c>
    </row>
    <row r="115" spans="1:7" x14ac:dyDescent="0.2">
      <c r="A115" s="4">
        <v>40575</v>
      </c>
      <c r="B115" s="28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29">
        <v>5143.7846560000007</v>
      </c>
    </row>
    <row r="116" spans="1:7" x14ac:dyDescent="0.2">
      <c r="A116" s="4">
        <v>40603</v>
      </c>
      <c r="B116" s="28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29">
        <v>6209.93714</v>
      </c>
    </row>
    <row r="117" spans="1:7" x14ac:dyDescent="0.2">
      <c r="A117" s="4">
        <v>40634</v>
      </c>
      <c r="B117" s="28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29">
        <v>6160.880776</v>
      </c>
    </row>
    <row r="118" spans="1:7" x14ac:dyDescent="0.2">
      <c r="A118" s="4">
        <v>40664</v>
      </c>
      <c r="B118" s="28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29">
        <v>7059.4847989999998</v>
      </c>
    </row>
    <row r="119" spans="1:7" x14ac:dyDescent="0.2">
      <c r="A119" s="4">
        <v>40695</v>
      </c>
      <c r="B119" s="28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29">
        <v>7779.6345660000006</v>
      </c>
    </row>
    <row r="120" spans="1:7" x14ac:dyDescent="0.2">
      <c r="A120" s="4">
        <v>40725</v>
      </c>
      <c r="B120" s="28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29">
        <v>6639.3993180000007</v>
      </c>
    </row>
    <row r="121" spans="1:7" x14ac:dyDescent="0.2">
      <c r="A121" s="4">
        <v>40756</v>
      </c>
      <c r="B121" s="28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29">
        <v>7859.5183180000004</v>
      </c>
    </row>
    <row r="122" spans="1:7" x14ac:dyDescent="0.2">
      <c r="A122" s="4">
        <v>40787</v>
      </c>
      <c r="B122" s="28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29">
        <v>7348.5748490000005</v>
      </c>
    </row>
    <row r="123" spans="1:7" x14ac:dyDescent="0.2">
      <c r="A123" s="4">
        <v>40817</v>
      </c>
      <c r="B123" s="28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29">
        <v>6109.2247700000007</v>
      </c>
    </row>
    <row r="124" spans="1:7" x14ac:dyDescent="0.2">
      <c r="A124" s="4">
        <v>40848</v>
      </c>
      <c r="B124" s="28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29">
        <v>6720.9784440000003</v>
      </c>
    </row>
    <row r="125" spans="1:7" x14ac:dyDescent="0.2">
      <c r="A125" s="4">
        <v>40878</v>
      </c>
      <c r="B125" s="28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29">
        <v>8233.2836519999983</v>
      </c>
    </row>
    <row r="126" spans="1:7" s="41" customFormat="1" ht="20.100000000000001" customHeight="1" x14ac:dyDescent="0.2">
      <c r="A126" s="4">
        <v>40909</v>
      </c>
      <c r="B126" s="28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29">
        <v>5684.4314419999992</v>
      </c>
    </row>
    <row r="127" spans="1:7" x14ac:dyDescent="0.2">
      <c r="A127" s="4">
        <v>40940</v>
      </c>
      <c r="B127" s="28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29">
        <v>5110.8861010000001</v>
      </c>
    </row>
    <row r="128" spans="1:7" x14ac:dyDescent="0.2">
      <c r="A128" s="4">
        <v>40969</v>
      </c>
      <c r="B128" s="28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29">
        <v>6807.1726589999998</v>
      </c>
    </row>
    <row r="129" spans="1:7" x14ac:dyDescent="0.2">
      <c r="A129" s="4">
        <v>41000</v>
      </c>
      <c r="B129" s="28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29">
        <v>5727.2576580000004</v>
      </c>
    </row>
    <row r="130" spans="1:7" x14ac:dyDescent="0.2">
      <c r="A130" s="4">
        <v>41030</v>
      </c>
      <c r="B130" s="28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29">
        <v>6297.8110189999998</v>
      </c>
    </row>
    <row r="131" spans="1:7" x14ac:dyDescent="0.2">
      <c r="A131" s="4">
        <v>41061</v>
      </c>
      <c r="B131" s="28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29">
        <v>7416.2497989999983</v>
      </c>
    </row>
    <row r="132" spans="1:7" x14ac:dyDescent="0.2">
      <c r="A132" s="4">
        <v>41091</v>
      </c>
      <c r="B132" s="28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29">
        <v>6447.1599669999978</v>
      </c>
    </row>
    <row r="133" spans="1:7" x14ac:dyDescent="0.2">
      <c r="A133" s="4">
        <v>41122</v>
      </c>
      <c r="B133" s="28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29">
        <v>8236.8557469999996</v>
      </c>
    </row>
    <row r="134" spans="1:7" x14ac:dyDescent="0.2">
      <c r="A134" s="4">
        <v>41153</v>
      </c>
      <c r="B134" s="28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29">
        <v>6909.0912919999992</v>
      </c>
    </row>
    <row r="135" spans="1:7" x14ac:dyDescent="0.2">
      <c r="A135" s="4">
        <v>41183</v>
      </c>
      <c r="B135" s="28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29">
        <v>7577.5812160000005</v>
      </c>
    </row>
    <row r="136" spans="1:7" x14ac:dyDescent="0.2">
      <c r="A136" s="4">
        <v>41214</v>
      </c>
      <c r="B136" s="28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29">
        <v>7703.1072289999993</v>
      </c>
    </row>
    <row r="137" spans="1:7" x14ac:dyDescent="0.2">
      <c r="A137" s="4">
        <v>41244</v>
      </c>
      <c r="B137" s="28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29">
        <v>8843.0872910000016</v>
      </c>
    </row>
    <row r="138" spans="1:7" s="41" customFormat="1" ht="20.100000000000001" customHeight="1" x14ac:dyDescent="0.2">
      <c r="A138" s="4">
        <v>41275</v>
      </c>
      <c r="B138" s="28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29">
        <v>6693.9269629999999</v>
      </c>
    </row>
    <row r="139" spans="1:7" x14ac:dyDescent="0.2">
      <c r="A139" s="4">
        <v>41306</v>
      </c>
      <c r="B139" s="28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29">
        <v>5810.8032920000005</v>
      </c>
    </row>
    <row r="140" spans="1:7" x14ac:dyDescent="0.2">
      <c r="A140" s="4">
        <v>41334</v>
      </c>
      <c r="B140" s="28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29">
        <v>7898.0566010000002</v>
      </c>
    </row>
    <row r="141" spans="1:7" x14ac:dyDescent="0.2">
      <c r="A141" s="4">
        <v>41365</v>
      </c>
      <c r="B141" s="28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29">
        <v>8308.2837</v>
      </c>
    </row>
    <row r="142" spans="1:7" x14ac:dyDescent="0.2">
      <c r="A142" s="4">
        <v>41395</v>
      </c>
      <c r="B142" s="28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29">
        <v>9754.8943729999992</v>
      </c>
    </row>
    <row r="143" spans="1:7" x14ac:dyDescent="0.2">
      <c r="A143" s="4">
        <v>41426</v>
      </c>
      <c r="B143" s="28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29">
        <v>11177.886146000001</v>
      </c>
    </row>
    <row r="144" spans="1:7" x14ac:dyDescent="0.2">
      <c r="A144" s="4">
        <v>41456</v>
      </c>
      <c r="B144" s="28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29">
        <v>9969.5913859999982</v>
      </c>
    </row>
    <row r="145" spans="1:7" x14ac:dyDescent="0.2">
      <c r="A145" s="4">
        <v>41487</v>
      </c>
      <c r="B145" s="28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29">
        <v>10515.560266</v>
      </c>
    </row>
    <row r="146" spans="1:7" x14ac:dyDescent="0.2">
      <c r="A146" s="4">
        <v>41518</v>
      </c>
      <c r="B146" s="28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29">
        <v>9157.1225149999991</v>
      </c>
    </row>
    <row r="147" spans="1:7" x14ac:dyDescent="0.2">
      <c r="A147" s="4">
        <v>41548</v>
      </c>
      <c r="B147" s="28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29">
        <v>9419.0274360000003</v>
      </c>
    </row>
    <row r="148" spans="1:7" x14ac:dyDescent="0.2">
      <c r="A148" s="4">
        <v>41579</v>
      </c>
      <c r="B148" s="28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29">
        <v>10121.908133999998</v>
      </c>
    </row>
    <row r="149" spans="1:7" x14ac:dyDescent="0.2">
      <c r="A149" s="4">
        <v>41609</v>
      </c>
      <c r="B149" s="28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29">
        <v>10350.751184999999</v>
      </c>
    </row>
    <row r="150" spans="1:7" s="41" customFormat="1" ht="20.100000000000001" customHeight="1" x14ac:dyDescent="0.2">
      <c r="A150" s="4">
        <v>41640</v>
      </c>
      <c r="B150" s="28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29">
        <v>8156.8991390000001</v>
      </c>
    </row>
    <row r="151" spans="1:7" x14ac:dyDescent="0.2">
      <c r="A151" s="4">
        <v>41671</v>
      </c>
      <c r="B151" s="28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29">
        <v>8822.0336630000002</v>
      </c>
    </row>
    <row r="152" spans="1:7" x14ac:dyDescent="0.2">
      <c r="A152" s="4">
        <v>41699</v>
      </c>
      <c r="B152" s="28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29">
        <v>8255.8382850000016</v>
      </c>
    </row>
    <row r="153" spans="1:7" x14ac:dyDescent="0.2">
      <c r="A153" s="4">
        <v>41730</v>
      </c>
      <c r="B153" s="28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29">
        <v>9173.3866180000005</v>
      </c>
    </row>
    <row r="154" spans="1:7" x14ac:dyDescent="0.2">
      <c r="A154" s="4">
        <v>41760</v>
      </c>
      <c r="B154" s="28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29">
        <v>9684.9132829999999</v>
      </c>
    </row>
    <row r="155" spans="1:7" x14ac:dyDescent="0.2">
      <c r="A155" s="4">
        <v>41791</v>
      </c>
      <c r="B155" s="28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29">
        <v>9117.2586950000004</v>
      </c>
    </row>
    <row r="156" spans="1:7" x14ac:dyDescent="0.2">
      <c r="A156" s="4">
        <v>41821</v>
      </c>
      <c r="B156" s="28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29">
        <v>10401.775135</v>
      </c>
    </row>
    <row r="157" spans="1:7" x14ac:dyDescent="0.2">
      <c r="A157" s="4">
        <v>41852</v>
      </c>
      <c r="B157" s="28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29">
        <v>9156.1004500000017</v>
      </c>
    </row>
    <row r="158" spans="1:7" x14ac:dyDescent="0.2">
      <c r="A158" s="4">
        <v>41883</v>
      </c>
      <c r="B158" s="28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29">
        <v>10282.469942</v>
      </c>
    </row>
    <row r="159" spans="1:7" x14ac:dyDescent="0.2">
      <c r="A159" s="4">
        <v>41913</v>
      </c>
      <c r="B159" s="28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29">
        <v>10176.50087</v>
      </c>
    </row>
    <row r="160" spans="1:7" x14ac:dyDescent="0.2">
      <c r="A160" s="4">
        <v>41944</v>
      </c>
      <c r="B160" s="28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29">
        <v>8992.1963749999995</v>
      </c>
    </row>
    <row r="161" spans="1:12" x14ac:dyDescent="0.2">
      <c r="A161" s="4">
        <v>41974</v>
      </c>
      <c r="B161" s="28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29">
        <v>10635.058109000001</v>
      </c>
    </row>
    <row r="162" spans="1:12" s="41" customFormat="1" ht="20.100000000000001" customHeight="1" x14ac:dyDescent="0.2">
      <c r="A162" s="4">
        <v>42005</v>
      </c>
      <c r="B162" s="28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29">
        <v>9134.920306</v>
      </c>
    </row>
    <row r="163" spans="1:12" x14ac:dyDescent="0.2">
      <c r="A163" s="4">
        <v>42036</v>
      </c>
      <c r="B163" s="28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29">
        <v>6447.5890320000008</v>
      </c>
    </row>
    <row r="164" spans="1:12" x14ac:dyDescent="0.2">
      <c r="A164" s="4">
        <v>42064</v>
      </c>
      <c r="B164" s="28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29">
        <v>8487.8667580000001</v>
      </c>
    </row>
    <row r="165" spans="1:12" x14ac:dyDescent="0.2">
      <c r="A165" s="4">
        <v>42095</v>
      </c>
      <c r="B165" s="28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29">
        <v>9248.6808099999998</v>
      </c>
    </row>
    <row r="166" spans="1:12" x14ac:dyDescent="0.2">
      <c r="A166" s="4">
        <v>42125</v>
      </c>
      <c r="B166" s="28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29">
        <v>5589.6800009999997</v>
      </c>
    </row>
    <row r="167" spans="1:12" x14ac:dyDescent="0.2">
      <c r="A167" s="4">
        <v>42156</v>
      </c>
      <c r="B167" s="28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29">
        <v>5874.0863689999996</v>
      </c>
      <c r="J167" s="56"/>
      <c r="K167" s="56"/>
      <c r="L167" s="56"/>
    </row>
    <row r="168" spans="1:12" x14ac:dyDescent="0.2">
      <c r="A168" s="4">
        <v>42186</v>
      </c>
      <c r="B168" s="28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29">
        <v>5956.9749620000002</v>
      </c>
    </row>
    <row r="169" spans="1:12" x14ac:dyDescent="0.2">
      <c r="A169" s="4">
        <v>42217</v>
      </c>
      <c r="B169" s="28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29">
        <v>5867.216011999999</v>
      </c>
    </row>
    <row r="170" spans="1:12" x14ac:dyDescent="0.2">
      <c r="A170" s="4">
        <v>42248</v>
      </c>
      <c r="B170" s="28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29">
        <v>5410.6158790000009</v>
      </c>
    </row>
    <row r="171" spans="1:12" x14ac:dyDescent="0.2">
      <c r="A171" s="4">
        <v>42278</v>
      </c>
      <c r="B171" s="28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29">
        <v>4699.9067589999995</v>
      </c>
    </row>
    <row r="172" spans="1:12" x14ac:dyDescent="0.2">
      <c r="A172" s="4">
        <v>42309</v>
      </c>
      <c r="B172" s="28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29">
        <v>4093.1933690000001</v>
      </c>
    </row>
    <row r="173" spans="1:12" x14ac:dyDescent="0.2">
      <c r="A173" s="4">
        <v>42339</v>
      </c>
      <c r="B173" s="28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29">
        <v>4767.7830290000002</v>
      </c>
    </row>
    <row r="174" spans="1:12" s="41" customFormat="1" ht="20.100000000000001" customHeight="1" x14ac:dyDescent="0.2">
      <c r="A174" s="4">
        <v>42370</v>
      </c>
      <c r="B174" s="28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29">
        <v>3295.2889150000001</v>
      </c>
    </row>
    <row r="175" spans="1:12" x14ac:dyDescent="0.2">
      <c r="A175" s="4">
        <v>42401</v>
      </c>
      <c r="B175" s="28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29">
        <v>3206.026264000001</v>
      </c>
    </row>
    <row r="176" spans="1:12" x14ac:dyDescent="0.2">
      <c r="A176" s="4">
        <v>42430</v>
      </c>
      <c r="B176" s="28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29">
        <v>4416.4614999999994</v>
      </c>
    </row>
    <row r="177" spans="1:7" x14ac:dyDescent="0.2">
      <c r="A177" s="4">
        <v>42461</v>
      </c>
      <c r="B177" s="28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29">
        <v>3510.4331360000006</v>
      </c>
    </row>
    <row r="178" spans="1:7" x14ac:dyDescent="0.2">
      <c r="A178" s="4">
        <v>42491</v>
      </c>
      <c r="B178" s="28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29">
        <v>3900.9612250000005</v>
      </c>
    </row>
    <row r="179" spans="1:7" x14ac:dyDescent="0.2">
      <c r="A179" s="4">
        <v>42522</v>
      </c>
      <c r="B179" s="28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29">
        <v>4272.1298780000006</v>
      </c>
    </row>
    <row r="180" spans="1:7" x14ac:dyDescent="0.2">
      <c r="A180" s="4">
        <v>42552</v>
      </c>
      <c r="B180" s="28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29">
        <v>3821.1882620000001</v>
      </c>
    </row>
    <row r="181" spans="1:7" x14ac:dyDescent="0.2">
      <c r="A181" s="4">
        <v>42583</v>
      </c>
      <c r="B181" s="28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29">
        <v>4019.450601</v>
      </c>
    </row>
    <row r="182" spans="1:7" x14ac:dyDescent="0.2">
      <c r="A182" s="4">
        <v>42614</v>
      </c>
      <c r="B182" s="28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29">
        <v>3155.5422829999998</v>
      </c>
    </row>
    <row r="183" spans="1:7" x14ac:dyDescent="0.2">
      <c r="A183" s="4">
        <v>42644</v>
      </c>
      <c r="B183" s="28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29">
        <v>3647.1761430000006</v>
      </c>
    </row>
    <row r="184" spans="1:7" x14ac:dyDescent="0.2">
      <c r="A184" s="4">
        <v>42675</v>
      </c>
      <c r="B184" s="28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29">
        <v>3982.2363370000003</v>
      </c>
    </row>
    <row r="185" spans="1:7" x14ac:dyDescent="0.2">
      <c r="A185" s="4">
        <v>42705</v>
      </c>
      <c r="B185" s="28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29">
        <v>5383.3087129999994</v>
      </c>
    </row>
    <row r="186" spans="1:7" s="41" customFormat="1" ht="20.100000000000001" customHeight="1" x14ac:dyDescent="0.2">
      <c r="A186" s="4">
        <v>42736</v>
      </c>
      <c r="B186" s="28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29">
        <v>3105.1794600000003</v>
      </c>
    </row>
    <row r="187" spans="1:7" x14ac:dyDescent="0.2">
      <c r="A187" s="4">
        <v>42767</v>
      </c>
      <c r="B187" s="28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29">
        <v>2947.5191270000005</v>
      </c>
    </row>
    <row r="188" spans="1:7" x14ac:dyDescent="0.2">
      <c r="A188" s="4">
        <v>42795</v>
      </c>
      <c r="B188" s="28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29">
        <v>4009.7868450000001</v>
      </c>
    </row>
    <row r="189" spans="1:7" x14ac:dyDescent="0.2">
      <c r="A189" s="4">
        <v>42826</v>
      </c>
      <c r="B189" s="28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29">
        <v>3132.9244819999999</v>
      </c>
    </row>
    <row r="190" spans="1:7" x14ac:dyDescent="0.2">
      <c r="A190" s="4">
        <v>42856</v>
      </c>
      <c r="B190" s="28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29">
        <v>3564.2276240000001</v>
      </c>
    </row>
    <row r="191" spans="1:7" x14ac:dyDescent="0.2">
      <c r="A191" s="4">
        <v>42887</v>
      </c>
      <c r="B191" s="28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29">
        <v>3796.1915650000001</v>
      </c>
    </row>
    <row r="192" spans="1:7" x14ac:dyDescent="0.2">
      <c r="A192" s="4">
        <v>42917</v>
      </c>
      <c r="B192" s="28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29">
        <v>4238.5526730000001</v>
      </c>
    </row>
    <row r="193" spans="1:7" x14ac:dyDescent="0.2">
      <c r="A193" s="4">
        <v>42948</v>
      </c>
      <c r="B193" s="28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29">
        <v>4418.2339750000001</v>
      </c>
    </row>
    <row r="194" spans="1:7" x14ac:dyDescent="0.2">
      <c r="A194" s="4">
        <v>42979</v>
      </c>
      <c r="B194" s="28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29">
        <v>3413.3365199999998</v>
      </c>
    </row>
    <row r="195" spans="1:7" x14ac:dyDescent="0.2">
      <c r="A195" s="4">
        <v>43009</v>
      </c>
      <c r="B195" s="28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29">
        <v>3692.5495920000003</v>
      </c>
    </row>
    <row r="196" spans="1:7" x14ac:dyDescent="0.2">
      <c r="A196" s="4">
        <v>43040</v>
      </c>
      <c r="B196" s="28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29">
        <v>3148.4373080000005</v>
      </c>
    </row>
    <row r="197" spans="1:7" x14ac:dyDescent="0.2">
      <c r="A197" s="4">
        <v>43070</v>
      </c>
      <c r="B197" s="28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29">
        <v>3682.1687809999999</v>
      </c>
    </row>
    <row r="198" spans="1:7" s="41" customFormat="1" ht="20.100000000000001" customHeight="1" x14ac:dyDescent="0.2">
      <c r="A198" s="4">
        <v>43101</v>
      </c>
      <c r="B198" s="28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29">
        <v>3853.9627069999997</v>
      </c>
    </row>
    <row r="199" spans="1:7" x14ac:dyDescent="0.2">
      <c r="A199" s="4">
        <v>43132</v>
      </c>
      <c r="B199" s="28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29">
        <v>3531.3900490000001</v>
      </c>
    </row>
    <row r="200" spans="1:7" x14ac:dyDescent="0.2">
      <c r="A200" s="4">
        <v>43160</v>
      </c>
      <c r="B200" s="28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29">
        <v>3803.1507429999992</v>
      </c>
    </row>
    <row r="201" spans="1:7" x14ac:dyDescent="0.2">
      <c r="A201" s="4">
        <v>43191</v>
      </c>
      <c r="B201" s="28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29">
        <v>4109.6086969999997</v>
      </c>
    </row>
    <row r="202" spans="1:7" x14ac:dyDescent="0.2">
      <c r="A202" s="4">
        <v>43221</v>
      </c>
      <c r="B202" s="28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29">
        <v>4495.4209989999999</v>
      </c>
    </row>
    <row r="203" spans="1:7" x14ac:dyDescent="0.2">
      <c r="A203" s="4">
        <v>43252</v>
      </c>
      <c r="B203" s="28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29">
        <v>5493.9702910000005</v>
      </c>
    </row>
    <row r="204" spans="1:7" x14ac:dyDescent="0.2">
      <c r="A204" s="4">
        <v>43282</v>
      </c>
      <c r="B204" s="28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29">
        <v>4926.7668659999999</v>
      </c>
    </row>
    <row r="205" spans="1:7" x14ac:dyDescent="0.2">
      <c r="A205" s="4">
        <v>43313</v>
      </c>
      <c r="B205" s="28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29">
        <v>5667.171276</v>
      </c>
    </row>
    <row r="206" spans="1:7" x14ac:dyDescent="0.2">
      <c r="A206" s="4">
        <v>43344</v>
      </c>
      <c r="B206" s="28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29">
        <v>4913.7738310000004</v>
      </c>
    </row>
    <row r="207" spans="1:7" x14ac:dyDescent="0.2">
      <c r="A207" s="4">
        <v>43374</v>
      </c>
      <c r="B207" s="28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29">
        <v>5662.2162609999987</v>
      </c>
    </row>
    <row r="208" spans="1:7" x14ac:dyDescent="0.2">
      <c r="A208" s="4">
        <v>43405</v>
      </c>
      <c r="B208" s="28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29">
        <v>4876.1691429999992</v>
      </c>
    </row>
    <row r="209" spans="1:7" x14ac:dyDescent="0.2">
      <c r="A209" s="4">
        <v>43435</v>
      </c>
      <c r="B209" s="28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29">
        <v>6053.6432910000003</v>
      </c>
    </row>
    <row r="210" spans="1:7" s="41" customFormat="1" ht="20.100000000000001" customHeight="1" x14ac:dyDescent="0.2">
      <c r="A210" s="4">
        <v>43466</v>
      </c>
      <c r="B210" s="28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29">
        <v>5096.6548970000003</v>
      </c>
    </row>
    <row r="211" spans="1:7" x14ac:dyDescent="0.2">
      <c r="A211" s="4">
        <v>43497</v>
      </c>
      <c r="B211" s="28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29">
        <v>4865.918396</v>
      </c>
    </row>
    <row r="212" spans="1:7" x14ac:dyDescent="0.2">
      <c r="A212" s="4">
        <v>43525</v>
      </c>
      <c r="B212" s="28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29">
        <v>5638.8397190000005</v>
      </c>
    </row>
    <row r="213" spans="1:7" x14ac:dyDescent="0.2">
      <c r="A213" s="4">
        <v>43556</v>
      </c>
      <c r="B213" s="28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29">
        <v>5463.6004359999988</v>
      </c>
    </row>
    <row r="214" spans="1:7" x14ac:dyDescent="0.2">
      <c r="A214" s="4">
        <v>43586</v>
      </c>
      <c r="B214" s="28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29">
        <v>6591.4498960000001</v>
      </c>
    </row>
    <row r="215" spans="1:7" x14ac:dyDescent="0.2">
      <c r="A215" s="4">
        <v>43617</v>
      </c>
      <c r="B215" s="28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29">
        <v>6064.3687329999993</v>
      </c>
    </row>
    <row r="216" spans="1:7" x14ac:dyDescent="0.2">
      <c r="A216" s="4">
        <v>43647</v>
      </c>
      <c r="B216" s="28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29">
        <v>6700.3393589999996</v>
      </c>
    </row>
    <row r="217" spans="1:7" x14ac:dyDescent="0.2">
      <c r="A217" s="4">
        <v>43678</v>
      </c>
      <c r="B217" s="28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29">
        <v>6709.468871</v>
      </c>
    </row>
    <row r="218" spans="1:7" x14ac:dyDescent="0.2">
      <c r="A218" s="4">
        <v>43709</v>
      </c>
      <c r="B218" s="28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29">
        <v>7593.6742729999996</v>
      </c>
    </row>
    <row r="219" spans="1:7" x14ac:dyDescent="0.2">
      <c r="A219" s="4">
        <v>43739</v>
      </c>
      <c r="B219" s="28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29">
        <v>7533.5670110000001</v>
      </c>
    </row>
    <row r="220" spans="1:7" x14ac:dyDescent="0.2">
      <c r="A220" s="4">
        <v>43770</v>
      </c>
      <c r="B220" s="28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29">
        <v>7781.670795</v>
      </c>
    </row>
    <row r="221" spans="1:7" x14ac:dyDescent="0.2">
      <c r="A221" s="4">
        <v>43800</v>
      </c>
      <c r="B221" s="28">
        <v>8848</v>
      </c>
      <c r="C221" s="8">
        <v>22825</v>
      </c>
      <c r="D221" s="9">
        <v>31673</v>
      </c>
      <c r="E221" s="10">
        <v>2853.9222789999999</v>
      </c>
      <c r="F221" s="10">
        <v>5808.0850460000001</v>
      </c>
      <c r="G221" s="29">
        <v>8662.0073250000005</v>
      </c>
    </row>
    <row r="222" spans="1:7" s="41" customFormat="1" ht="20.100000000000001" customHeight="1" x14ac:dyDescent="0.2">
      <c r="A222" s="4">
        <v>43831</v>
      </c>
      <c r="B222" s="28">
        <v>6521</v>
      </c>
      <c r="C222" s="8">
        <v>21372</v>
      </c>
      <c r="D222" s="9">
        <v>27893</v>
      </c>
      <c r="E222" s="10">
        <v>1647.2177620000004</v>
      </c>
      <c r="F222" s="10">
        <v>5494.8761050000003</v>
      </c>
      <c r="G222" s="29">
        <v>7142.0938670000005</v>
      </c>
    </row>
    <row r="223" spans="1:7" x14ac:dyDescent="0.2">
      <c r="A223" s="4">
        <v>43862</v>
      </c>
      <c r="B223" s="28">
        <v>5079</v>
      </c>
      <c r="C223" s="8">
        <v>20448</v>
      </c>
      <c r="D223" s="9">
        <v>25527</v>
      </c>
      <c r="E223" s="10">
        <v>1152.8243320000001</v>
      </c>
      <c r="F223" s="10">
        <v>5222.8216030000003</v>
      </c>
      <c r="G223" s="29">
        <v>6375.6459350000005</v>
      </c>
    </row>
    <row r="224" spans="1:7" x14ac:dyDescent="0.2">
      <c r="A224" s="4">
        <v>43891</v>
      </c>
      <c r="B224" s="28">
        <v>3354</v>
      </c>
      <c r="C224" s="8">
        <v>22300</v>
      </c>
      <c r="D224" s="9">
        <v>25654</v>
      </c>
      <c r="E224" s="10">
        <v>988.52673499999992</v>
      </c>
      <c r="F224" s="10">
        <v>5741.8905359999999</v>
      </c>
      <c r="G224" s="29">
        <v>6730.4172710000003</v>
      </c>
    </row>
    <row r="225" spans="1:7" x14ac:dyDescent="0.2">
      <c r="A225" s="4">
        <v>43922</v>
      </c>
      <c r="B225" s="28">
        <v>2813</v>
      </c>
      <c r="C225" s="8">
        <v>20830</v>
      </c>
      <c r="D225" s="9">
        <v>23643</v>
      </c>
      <c r="E225" s="10">
        <v>1298.6378690000001</v>
      </c>
      <c r="F225" s="10">
        <v>5402.1881679999997</v>
      </c>
      <c r="G225" s="29">
        <v>6700.8260369999998</v>
      </c>
    </row>
    <row r="226" spans="1:7" x14ac:dyDescent="0.2">
      <c r="A226" s="4">
        <v>43952</v>
      </c>
      <c r="B226" s="28">
        <v>3650</v>
      </c>
      <c r="C226" s="8">
        <v>21183</v>
      </c>
      <c r="D226" s="9">
        <v>24833</v>
      </c>
      <c r="E226" s="10">
        <v>1814.0075539999998</v>
      </c>
      <c r="F226" s="10">
        <v>5319.9000130000004</v>
      </c>
      <c r="G226" s="29">
        <v>7133.9075670000002</v>
      </c>
    </row>
    <row r="227" spans="1:7" x14ac:dyDescent="0.2">
      <c r="A227" s="4">
        <v>43983</v>
      </c>
      <c r="B227" s="28">
        <v>5496</v>
      </c>
      <c r="C227" s="8">
        <v>27653</v>
      </c>
      <c r="D227" s="9">
        <v>33149</v>
      </c>
      <c r="E227" s="10">
        <v>2314.5031109999995</v>
      </c>
      <c r="F227" s="10">
        <v>6953.5651739999994</v>
      </c>
      <c r="G227" s="29">
        <v>9268.0682849999994</v>
      </c>
    </row>
    <row r="228" spans="1:7" x14ac:dyDescent="0.2">
      <c r="A228" s="4">
        <v>44013</v>
      </c>
      <c r="B228" s="28">
        <v>5439</v>
      </c>
      <c r="C228" s="8">
        <v>31374</v>
      </c>
      <c r="D228" s="9">
        <v>36813</v>
      </c>
      <c r="E228" s="10">
        <v>2686.1711559999999</v>
      </c>
      <c r="F228" s="10">
        <v>8133.9257589999997</v>
      </c>
      <c r="G228" s="29">
        <v>10820.096915</v>
      </c>
    </row>
    <row r="229" spans="1:7" x14ac:dyDescent="0.2">
      <c r="A229" s="4">
        <v>44044</v>
      </c>
      <c r="B229" s="28">
        <v>5744</v>
      </c>
      <c r="C229" s="8">
        <v>33764</v>
      </c>
      <c r="D229" s="9">
        <v>39508</v>
      </c>
      <c r="E229" s="10">
        <v>2622.9762660000001</v>
      </c>
      <c r="F229" s="10">
        <v>9096.5044469999993</v>
      </c>
      <c r="G229" s="29">
        <v>11719.480712999999</v>
      </c>
    </row>
    <row r="230" spans="1:7" x14ac:dyDescent="0.2">
      <c r="A230" s="4">
        <v>44075</v>
      </c>
      <c r="B230" s="28">
        <v>5647</v>
      </c>
      <c r="C230" s="8">
        <v>36388</v>
      </c>
      <c r="D230" s="9">
        <v>42035</v>
      </c>
      <c r="E230" s="10">
        <v>2949.6075109999997</v>
      </c>
      <c r="F230" s="10">
        <v>9963.7914380000002</v>
      </c>
      <c r="G230" s="29">
        <v>12913.398949</v>
      </c>
    </row>
    <row r="231" spans="1:7" x14ac:dyDescent="0.2">
      <c r="A231" s="4">
        <v>44105</v>
      </c>
      <c r="B231" s="28">
        <v>8218</v>
      </c>
      <c r="C231" s="8">
        <v>37326</v>
      </c>
      <c r="D231" s="9">
        <v>45544</v>
      </c>
      <c r="E231" s="10">
        <v>3700.8738810000004</v>
      </c>
      <c r="F231" s="10">
        <v>10163.207175000001</v>
      </c>
      <c r="G231" s="29">
        <v>13864.081056000003</v>
      </c>
    </row>
    <row r="232" spans="1:7" x14ac:dyDescent="0.2">
      <c r="A232" s="4">
        <v>44136</v>
      </c>
      <c r="B232" s="28">
        <v>6593</v>
      </c>
      <c r="C232" s="8">
        <v>39654</v>
      </c>
      <c r="D232" s="9">
        <v>46247</v>
      </c>
      <c r="E232" s="10">
        <v>3068.9885630000003</v>
      </c>
      <c r="F232" s="10">
        <v>10771.162890000001</v>
      </c>
      <c r="G232" s="29">
        <v>13840.151453000002</v>
      </c>
    </row>
    <row r="233" spans="1:7" x14ac:dyDescent="0.2">
      <c r="A233" s="4">
        <v>44166</v>
      </c>
      <c r="B233" s="28">
        <v>13703</v>
      </c>
      <c r="C233" s="8">
        <v>42222</v>
      </c>
      <c r="D233" s="9">
        <v>55925</v>
      </c>
      <c r="E233" s="10">
        <v>5820.239122</v>
      </c>
      <c r="F233" s="10">
        <v>11645.809365999996</v>
      </c>
      <c r="G233" s="29">
        <v>17466.048487999997</v>
      </c>
    </row>
    <row r="234" spans="1:7" s="41" customFormat="1" ht="20.100000000000001" customHeight="1" x14ac:dyDescent="0.2">
      <c r="A234" s="4">
        <v>44197</v>
      </c>
      <c r="B234" s="28">
        <v>20845</v>
      </c>
      <c r="C234" s="8">
        <v>34206</v>
      </c>
      <c r="D234" s="9">
        <v>55051</v>
      </c>
      <c r="E234" s="10">
        <v>2736.4429769999997</v>
      </c>
      <c r="F234" s="10">
        <v>9550.6989389999999</v>
      </c>
      <c r="G234" s="29">
        <v>12287.141916</v>
      </c>
    </row>
    <row r="235" spans="1:7" x14ac:dyDescent="0.2">
      <c r="A235" s="4">
        <v>44228</v>
      </c>
      <c r="B235" s="28">
        <v>10499</v>
      </c>
      <c r="C235" s="8">
        <v>40136</v>
      </c>
      <c r="D235" s="9">
        <v>50635</v>
      </c>
      <c r="E235" s="10">
        <v>1204.780131</v>
      </c>
      <c r="F235" s="10">
        <v>11244.838997999999</v>
      </c>
      <c r="G235" s="29">
        <v>12449.619128999999</v>
      </c>
    </row>
    <row r="236" spans="1:7" x14ac:dyDescent="0.2">
      <c r="A236" s="4">
        <v>44256</v>
      </c>
      <c r="B236" s="28">
        <v>30238</v>
      </c>
      <c r="C236" s="8">
        <v>51710</v>
      </c>
      <c r="D236" s="9">
        <v>81948</v>
      </c>
      <c r="E236" s="10">
        <v>3647.063353</v>
      </c>
      <c r="F236" s="10">
        <v>14704.388355000001</v>
      </c>
      <c r="G236" s="29">
        <v>18351.451708000001</v>
      </c>
    </row>
    <row r="237" spans="1:7" x14ac:dyDescent="0.2">
      <c r="A237" s="4">
        <v>44287</v>
      </c>
      <c r="B237" s="28"/>
      <c r="C237" s="8"/>
      <c r="D237" s="9"/>
      <c r="E237" s="10"/>
      <c r="F237" s="10"/>
      <c r="G237" s="29"/>
    </row>
    <row r="238" spans="1:7" x14ac:dyDescent="0.2">
      <c r="A238" s="4">
        <v>44317</v>
      </c>
      <c r="B238" s="28"/>
      <c r="C238" s="8"/>
      <c r="D238" s="9"/>
      <c r="E238" s="10"/>
      <c r="F238" s="10"/>
      <c r="G238" s="29"/>
    </row>
    <row r="239" spans="1:7" x14ac:dyDescent="0.2">
      <c r="A239" s="4">
        <v>44348</v>
      </c>
      <c r="B239" s="28"/>
      <c r="C239" s="8"/>
      <c r="D239" s="9"/>
      <c r="E239" s="10"/>
      <c r="F239" s="10"/>
      <c r="G239" s="29"/>
    </row>
    <row r="240" spans="1:7" x14ac:dyDescent="0.2">
      <c r="A240" s="4">
        <v>44378</v>
      </c>
      <c r="B240" s="28"/>
      <c r="C240" s="8"/>
      <c r="D240" s="9"/>
      <c r="E240" s="10"/>
      <c r="F240" s="10"/>
      <c r="G240" s="29"/>
    </row>
    <row r="241" spans="1:7" x14ac:dyDescent="0.2">
      <c r="A241" s="4">
        <v>44409</v>
      </c>
      <c r="B241" s="28"/>
      <c r="C241" s="8"/>
      <c r="D241" s="9"/>
      <c r="E241" s="10"/>
      <c r="F241" s="10"/>
      <c r="G241" s="29"/>
    </row>
    <row r="242" spans="1:7" x14ac:dyDescent="0.2">
      <c r="A242" s="4">
        <v>44440</v>
      </c>
      <c r="B242" s="28"/>
      <c r="C242" s="8"/>
      <c r="D242" s="9"/>
      <c r="E242" s="10"/>
      <c r="F242" s="10"/>
      <c r="G242" s="29"/>
    </row>
    <row r="243" spans="1:7" x14ac:dyDescent="0.2">
      <c r="A243" s="4">
        <v>44470</v>
      </c>
      <c r="B243" s="28"/>
      <c r="C243" s="8"/>
      <c r="D243" s="9"/>
      <c r="E243" s="10"/>
      <c r="F243" s="10"/>
      <c r="G243" s="29"/>
    </row>
    <row r="244" spans="1:7" x14ac:dyDescent="0.2">
      <c r="A244" s="4">
        <v>44501</v>
      </c>
      <c r="B244" s="28"/>
      <c r="C244" s="8"/>
      <c r="D244" s="9"/>
      <c r="E244" s="10"/>
      <c r="F244" s="10"/>
      <c r="G244" s="29"/>
    </row>
    <row r="245" spans="1:7" x14ac:dyDescent="0.2">
      <c r="A245" s="4">
        <v>44531</v>
      </c>
      <c r="B245" s="28"/>
      <c r="C245" s="8"/>
      <c r="D245" s="9"/>
      <c r="E245" s="10"/>
      <c r="F245" s="10"/>
      <c r="G245" s="29"/>
    </row>
    <row r="246" spans="1:7" x14ac:dyDescent="0.2">
      <c r="A246" s="4"/>
      <c r="B246" s="28"/>
      <c r="C246" s="8"/>
      <c r="D246" s="9"/>
      <c r="E246" s="10"/>
      <c r="F246" s="10"/>
      <c r="G246" s="29"/>
    </row>
    <row r="247" spans="1:7" ht="2.25" customHeight="1" x14ac:dyDescent="0.2">
      <c r="A247" s="52"/>
      <c r="B247" s="53"/>
      <c r="C247" s="53"/>
      <c r="D247" s="54"/>
      <c r="E247" s="55"/>
      <c r="F247" s="55"/>
      <c r="G247" s="55"/>
    </row>
    <row r="248" spans="1:7" x14ac:dyDescent="0.2">
      <c r="A248" s="11" t="s">
        <v>24</v>
      </c>
      <c r="B248" s="12"/>
      <c r="C248" s="12"/>
      <c r="D248" s="13"/>
      <c r="E248" s="14"/>
      <c r="F248" s="14"/>
      <c r="G248" s="14"/>
    </row>
    <row r="249" spans="1:7" x14ac:dyDescent="0.2">
      <c r="A249" s="15" t="s">
        <v>18</v>
      </c>
      <c r="B249" s="16"/>
      <c r="C249" s="16"/>
      <c r="D249" s="16"/>
      <c r="E249" s="16"/>
      <c r="F249" s="16"/>
      <c r="G249" s="16"/>
    </row>
    <row r="250" spans="1:7" x14ac:dyDescent="0.2">
      <c r="A250" s="49"/>
      <c r="B250" s="16"/>
      <c r="C250" s="16"/>
      <c r="D250" s="17"/>
      <c r="E250" s="16"/>
      <c r="F250" s="16"/>
      <c r="G250" s="10"/>
    </row>
    <row r="251" spans="1:7" s="50" customFormat="1" x14ac:dyDescent="0.2">
      <c r="A251" s="49"/>
      <c r="B251" s="28"/>
      <c r="C251" s="8"/>
      <c r="D251" s="8"/>
      <c r="E251" s="10"/>
      <c r="F251" s="10"/>
      <c r="G251" s="29"/>
    </row>
    <row r="252" spans="1:7" x14ac:dyDescent="0.2">
      <c r="D252" s="51"/>
      <c r="G252" s="51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zoomScaleNormal="100" workbookViewId="0">
      <selection activeCell="I17" sqref="I17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0" t="s">
        <v>27</v>
      </c>
    </row>
    <row r="2" spans="1:12" x14ac:dyDescent="0.2">
      <c r="B2" s="30" t="s">
        <v>19</v>
      </c>
      <c r="C2" s="20"/>
      <c r="D2" s="20"/>
      <c r="E2" s="20"/>
      <c r="F2" s="20"/>
      <c r="G2" s="20"/>
      <c r="H2" s="20"/>
    </row>
    <row r="3" spans="1:12" x14ac:dyDescent="0.2">
      <c r="B3" s="30" t="s">
        <v>0</v>
      </c>
      <c r="C3" s="20"/>
      <c r="D3" s="20"/>
      <c r="E3" s="20"/>
      <c r="F3" s="20"/>
      <c r="G3" s="20"/>
      <c r="H3" s="20"/>
    </row>
    <row r="4" spans="1:12" x14ac:dyDescent="0.2">
      <c r="B4" s="30" t="str">
        <f>CONCATENATE("Em" &amp; " " &amp; G47)</f>
        <v>Em 2021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2" t="s">
        <v>3</v>
      </c>
      <c r="B6" s="79" t="s">
        <v>1</v>
      </c>
      <c r="C6" s="80"/>
      <c r="D6" s="81"/>
      <c r="E6" s="79" t="s">
        <v>2</v>
      </c>
      <c r="F6" s="80"/>
      <c r="G6" s="81"/>
      <c r="I6" s="22"/>
      <c r="J6" s="22"/>
      <c r="K6" s="22"/>
      <c r="L6" s="22"/>
    </row>
    <row r="7" spans="1:12" x14ac:dyDescent="0.2">
      <c r="A7" s="83"/>
      <c r="B7" s="31" t="s">
        <v>4</v>
      </c>
      <c r="C7" s="31" t="s">
        <v>5</v>
      </c>
      <c r="D7" s="31" t="s">
        <v>6</v>
      </c>
      <c r="E7" s="31" t="s">
        <v>4</v>
      </c>
      <c r="F7" s="31" t="s">
        <v>5</v>
      </c>
      <c r="G7" s="31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7">
        <f>IF($F52&lt;$H$53,"",IF($F52&gt;$H$55,"",VLOOKUP($F52,BD_Unidades!$A$6:$G$247,2)))</f>
        <v>20845</v>
      </c>
      <c r="C9" s="48">
        <f>IF($F52&lt;$H$53,"",IF($F52&gt;$H$55,"",VLOOKUP($F52,BD_Unidades!$A$6:$G$247,3)))</f>
        <v>34206</v>
      </c>
      <c r="D9" s="48">
        <f>B9+C9</f>
        <v>55051</v>
      </c>
      <c r="E9" s="47">
        <f>IF($F52&lt;$H$53,"",IF($F52&gt;$H$55,"",VLOOKUP($F52,BD_Unidades!$A$6:$G$247,5)))</f>
        <v>2736.4429769999997</v>
      </c>
      <c r="F9" s="48">
        <f>IF($F52&lt;$H$53,"",IF($F52&gt;$H$55,"",VLOOKUP($F52,BD_Unidades!$A$6:$G$247,6)))</f>
        <v>9550.6989389999999</v>
      </c>
      <c r="G9" s="48">
        <f>E9+F9</f>
        <v>12287.141916</v>
      </c>
      <c r="I9" s="21"/>
      <c r="J9" s="22"/>
      <c r="K9" s="22"/>
      <c r="L9" s="22"/>
    </row>
    <row r="10" spans="1:12" x14ac:dyDescent="0.2">
      <c r="A10" s="24" t="s">
        <v>7</v>
      </c>
      <c r="B10" s="47">
        <f>IF($F53&lt;$H$53,"",IF($F53&gt;$H$55,"",VLOOKUP($F53,BD_Unidades!$A$6:$G$247,2)))</f>
        <v>10499</v>
      </c>
      <c r="C10" s="48">
        <f>IF($F53&lt;$H$53,"",IF($F53&gt;$H$55,"",VLOOKUP($F53,BD_Unidades!$A$6:$G$247,3)))</f>
        <v>40136</v>
      </c>
      <c r="D10" s="48">
        <f t="shared" ref="D10:D20" si="0">B10+C10</f>
        <v>50635</v>
      </c>
      <c r="E10" s="47">
        <f>IF($F53&lt;$H$53,"",IF($F53&gt;$H$55,"",VLOOKUP($F53,BD_Unidades!$A$6:$G$247,5)))</f>
        <v>1204.780131</v>
      </c>
      <c r="F10" s="48">
        <f>IF($F53&lt;$H$53,"",IF($F53&gt;$H$55,"",VLOOKUP($F53,BD_Unidades!$A$6:$G$247,6)))</f>
        <v>11244.838997999999</v>
      </c>
      <c r="G10" s="48">
        <f t="shared" ref="G10:G20" si="1">E10+F10</f>
        <v>12449.619128999999</v>
      </c>
      <c r="I10" s="21"/>
      <c r="J10" s="22"/>
      <c r="K10" s="22"/>
      <c r="L10" s="22"/>
    </row>
    <row r="11" spans="1:12" x14ac:dyDescent="0.2">
      <c r="A11" s="24" t="s">
        <v>8</v>
      </c>
      <c r="B11" s="47">
        <f>IF($F54&lt;$H$53,"",IF($F54&gt;$H$55,"",VLOOKUP($F54,BD_Unidades!$A$6:$G$247,2)))</f>
        <v>30238</v>
      </c>
      <c r="C11" s="48">
        <f>IF($F54&lt;$H$53,"",IF($F54&gt;$H$55,"",VLOOKUP($F54,BD_Unidades!$A$6:$G$247,3)))</f>
        <v>51710</v>
      </c>
      <c r="D11" s="48">
        <f t="shared" si="0"/>
        <v>81948</v>
      </c>
      <c r="E11" s="47">
        <f>IF($F54&lt;$H$53,"",IF($F54&gt;$H$55,"",VLOOKUP($F54,BD_Unidades!$A$6:$G$247,5)))</f>
        <v>3647.063353</v>
      </c>
      <c r="F11" s="48">
        <f>IF($F54&lt;$H$53,"",IF($F54&gt;$H$55,"",VLOOKUP($F54,BD_Unidades!$A$6:$G$247,6)))</f>
        <v>14704.388355000001</v>
      </c>
      <c r="G11" s="48">
        <f t="shared" si="1"/>
        <v>18351.451708000001</v>
      </c>
      <c r="I11" s="21"/>
      <c r="J11" s="22"/>
      <c r="K11" s="22"/>
      <c r="L11" s="22"/>
    </row>
    <row r="12" spans="1:12" x14ac:dyDescent="0.2">
      <c r="A12" s="24" t="s">
        <v>9</v>
      </c>
      <c r="B12" s="47">
        <f>IF($F55&lt;$H$53,"",IF($F55&gt;$H$55,"",VLOOKUP($F55,BD_Unidades!$A$6:$G$247,2)))</f>
        <v>0</v>
      </c>
      <c r="C12" s="48">
        <f>IF($F55&lt;$H$53,"",IF($F55&gt;$H$55,"",VLOOKUP($F55,BD_Unidades!$A$6:$G$247,3)))</f>
        <v>0</v>
      </c>
      <c r="D12" s="48">
        <f t="shared" si="0"/>
        <v>0</v>
      </c>
      <c r="E12" s="47">
        <f>IF($F55&lt;$H$53,"",IF($F55&gt;$H$55,"",VLOOKUP($F55,BD_Unidades!$A$6:$G$247,5)))</f>
        <v>0</v>
      </c>
      <c r="F12" s="48">
        <f>IF($F55&lt;$H$53,"",IF($F55&gt;$H$55,"",VLOOKUP($F55,BD_Unidades!$A$6:$G$247,6)))</f>
        <v>0</v>
      </c>
      <c r="G12" s="48">
        <f t="shared" si="1"/>
        <v>0</v>
      </c>
      <c r="I12" s="21"/>
      <c r="J12" s="22"/>
      <c r="K12" s="22"/>
      <c r="L12" s="22"/>
    </row>
    <row r="13" spans="1:12" x14ac:dyDescent="0.2">
      <c r="A13" s="24" t="s">
        <v>17</v>
      </c>
      <c r="B13" s="47">
        <f>IF($F56&lt;$H$53,"",IF($F56&gt;$H$55,"",VLOOKUP($F56,BD_Unidades!$A$6:$G$247,2)))</f>
        <v>0</v>
      </c>
      <c r="C13" s="48">
        <f>IF($F56&lt;$H$53,"",IF($F56&gt;$H$55,"",VLOOKUP($F56,BD_Unidades!$A$6:$G$247,3)))</f>
        <v>0</v>
      </c>
      <c r="D13" s="48">
        <f t="shared" si="0"/>
        <v>0</v>
      </c>
      <c r="E13" s="47">
        <f>IF($F56&lt;$H$53,"",IF($F56&gt;$H$55,"",VLOOKUP($F56,BD_Unidades!$A$6:$G$247,5)))</f>
        <v>0</v>
      </c>
      <c r="F13" s="48">
        <f>IF($F56&lt;$H$53,"",IF($F56&gt;$H$55,"",VLOOKUP($F56,BD_Unidades!$A$6:$G$247,6)))</f>
        <v>0</v>
      </c>
      <c r="G13" s="48">
        <f t="shared" si="1"/>
        <v>0</v>
      </c>
      <c r="I13" s="21"/>
      <c r="J13" s="22"/>
      <c r="K13" s="22"/>
      <c r="L13" s="22"/>
    </row>
    <row r="14" spans="1:12" x14ac:dyDescent="0.2">
      <c r="A14" s="24" t="s">
        <v>10</v>
      </c>
      <c r="B14" s="47">
        <f>IF($F57&lt;$H$53,"",IF($F57&gt;$H$55,"",VLOOKUP($F57,BD_Unidades!$A$6:$G$247,2)))</f>
        <v>0</v>
      </c>
      <c r="C14" s="48">
        <f>IF($F57&lt;$H$53,"",IF($F57&gt;$H$55,"",VLOOKUP($F57,BD_Unidades!$A$6:$G$247,3)))</f>
        <v>0</v>
      </c>
      <c r="D14" s="48">
        <f t="shared" si="0"/>
        <v>0</v>
      </c>
      <c r="E14" s="47">
        <f>IF($F57&lt;$H$53,"",IF($F57&gt;$H$55,"",VLOOKUP($F57,BD_Unidades!$A$6:$G$247,5)))</f>
        <v>0</v>
      </c>
      <c r="F14" s="48">
        <f>IF($F57&lt;$H$53,"",IF($F57&gt;$H$55,"",VLOOKUP($F57,BD_Unidades!$A$6:$G$247,6)))</f>
        <v>0</v>
      </c>
      <c r="G14" s="48">
        <f t="shared" si="1"/>
        <v>0</v>
      </c>
      <c r="I14" s="21"/>
      <c r="J14" s="22"/>
      <c r="K14" s="22"/>
      <c r="L14" s="22"/>
    </row>
    <row r="15" spans="1:12" x14ac:dyDescent="0.2">
      <c r="A15" s="24" t="s">
        <v>11</v>
      </c>
      <c r="B15" s="47">
        <f>IF($F58&lt;$H$53,"",IF($F58&gt;$H$55,"",VLOOKUP($F58,BD_Unidades!$A$6:$G$247,2)))</f>
        <v>0</v>
      </c>
      <c r="C15" s="48">
        <f>IF($F58&lt;$H$53,"",IF($F58&gt;$H$55,"",VLOOKUP($F58,BD_Unidades!$A$6:$G$247,3)))</f>
        <v>0</v>
      </c>
      <c r="D15" s="48">
        <f t="shared" si="0"/>
        <v>0</v>
      </c>
      <c r="E15" s="47">
        <f>IF($F58&lt;$H$53,"",IF($F58&gt;$H$55,"",VLOOKUP($F58,BD_Unidades!$A$6:$G$247,5)))</f>
        <v>0</v>
      </c>
      <c r="F15" s="48">
        <f>IF($F58&lt;$H$53,"",IF($F58&gt;$H$55,"",VLOOKUP($F58,BD_Unidades!$A$6:$G$247,6)))</f>
        <v>0</v>
      </c>
      <c r="G15" s="48">
        <f t="shared" si="1"/>
        <v>0</v>
      </c>
      <c r="I15" s="21"/>
      <c r="J15" s="22"/>
      <c r="K15" s="22"/>
      <c r="L15" s="22"/>
    </row>
    <row r="16" spans="1:12" x14ac:dyDescent="0.2">
      <c r="A16" s="24" t="s">
        <v>12</v>
      </c>
      <c r="B16" s="47">
        <f>IF($F59&lt;$H$53,"",IF($F59&gt;$H$55,"",VLOOKUP($F59,BD_Unidades!$A$6:$G$247,2)))</f>
        <v>0</v>
      </c>
      <c r="C16" s="48">
        <f>IF($F59&lt;$H$53,"",IF($F59&gt;$H$55,"",VLOOKUP($F59,BD_Unidades!$A$6:$G$247,3)))</f>
        <v>0</v>
      </c>
      <c r="D16" s="48">
        <f t="shared" si="0"/>
        <v>0</v>
      </c>
      <c r="E16" s="47">
        <f>IF($F59&lt;$H$53,"",IF($F59&gt;$H$55,"",VLOOKUP($F59,BD_Unidades!$A$6:$G$247,5)))</f>
        <v>0</v>
      </c>
      <c r="F16" s="48">
        <f>IF($F59&lt;$H$53,"",IF($F59&gt;$H$55,"",VLOOKUP($F59,BD_Unidades!$A$6:$G$247,6)))</f>
        <v>0</v>
      </c>
      <c r="G16" s="48">
        <f t="shared" si="1"/>
        <v>0</v>
      </c>
      <c r="I16" s="21"/>
      <c r="J16" s="22"/>
      <c r="K16" s="22"/>
      <c r="L16" s="22"/>
    </row>
    <row r="17" spans="1:12" x14ac:dyDescent="0.2">
      <c r="A17" s="24" t="s">
        <v>13</v>
      </c>
      <c r="B17" s="47">
        <f>IF($F60&lt;$H$53,"",IF($F60&gt;$H$55,"",VLOOKUP($F60,BD_Unidades!$A$6:$G$247,2)))</f>
        <v>0</v>
      </c>
      <c r="C17" s="48">
        <f>IF($F60&lt;$H$53,"",IF($F60&gt;$H$55,"",VLOOKUP($F60,BD_Unidades!$A$6:$G$247,3)))</f>
        <v>0</v>
      </c>
      <c r="D17" s="48">
        <f t="shared" si="0"/>
        <v>0</v>
      </c>
      <c r="E17" s="47">
        <f>IF($F60&lt;$H$53,"",IF($F60&gt;$H$55,"",VLOOKUP($F60,BD_Unidades!$A$6:$G$247,5)))</f>
        <v>0</v>
      </c>
      <c r="F17" s="48">
        <f>IF($F60&lt;$H$53,"",IF($F60&gt;$H$55,"",VLOOKUP($F60,BD_Unidades!$A$6:$G$247,6)))</f>
        <v>0</v>
      </c>
      <c r="G17" s="48">
        <f t="shared" si="1"/>
        <v>0</v>
      </c>
      <c r="I17" s="21"/>
      <c r="J17" s="22"/>
      <c r="K17" s="22"/>
      <c r="L17" s="22"/>
    </row>
    <row r="18" spans="1:12" x14ac:dyDescent="0.2">
      <c r="A18" s="24" t="s">
        <v>14</v>
      </c>
      <c r="B18" s="47">
        <f>IF($F61&lt;$H$53,"",IF($F61&gt;$H$55,"",VLOOKUP($F61,BD_Unidades!$A$6:$G$247,2)))</f>
        <v>0</v>
      </c>
      <c r="C18" s="48">
        <f>IF($F61&lt;$H$53,"",IF($F61&gt;$H$55,"",VLOOKUP($F61,BD_Unidades!$A$6:$G$247,3)))</f>
        <v>0</v>
      </c>
      <c r="D18" s="48">
        <f t="shared" si="0"/>
        <v>0</v>
      </c>
      <c r="E18" s="47">
        <f>IF($F61&lt;$H$53,"",IF($F61&gt;$H$55,"",VLOOKUP($F61,BD_Unidades!$A$6:$G$247,5)))</f>
        <v>0</v>
      </c>
      <c r="F18" s="48">
        <f>IF($F61&lt;$H$53,"",IF($F61&gt;$H$55,"",VLOOKUP($F61,BD_Unidades!$A$6:$G$247,6)))</f>
        <v>0</v>
      </c>
      <c r="G18" s="48">
        <f t="shared" si="1"/>
        <v>0</v>
      </c>
      <c r="I18" s="21"/>
      <c r="J18" s="22"/>
      <c r="K18" s="22"/>
      <c r="L18" s="22"/>
    </row>
    <row r="19" spans="1:12" x14ac:dyDescent="0.2">
      <c r="A19" s="24" t="s">
        <v>15</v>
      </c>
      <c r="B19" s="47">
        <f>IF($F62&lt;$H$53,"",IF($F62&gt;$H$55,"",VLOOKUP($F62,BD_Unidades!$A$6:$G$247,2)))</f>
        <v>0</v>
      </c>
      <c r="C19" s="48">
        <f>IF($F62&lt;$H$53,"",IF($F62&gt;$H$55,"",VLOOKUP($F62,BD_Unidades!$A$6:$G$247,3)))</f>
        <v>0</v>
      </c>
      <c r="D19" s="48">
        <f t="shared" si="0"/>
        <v>0</v>
      </c>
      <c r="E19" s="47">
        <f>IF($F62&lt;$H$53,"",IF($F62&gt;$H$55,"",VLOOKUP($F62,BD_Unidades!$A$6:$G$247,5)))</f>
        <v>0</v>
      </c>
      <c r="F19" s="48">
        <f>IF($F62&lt;$H$53,"",IF($F62&gt;$H$55,"",VLOOKUP($F62,BD_Unidades!$A$6:$G$247,6)))</f>
        <v>0</v>
      </c>
      <c r="G19" s="48">
        <f t="shared" si="1"/>
        <v>0</v>
      </c>
    </row>
    <row r="20" spans="1:12" x14ac:dyDescent="0.2">
      <c r="A20" s="24" t="s">
        <v>16</v>
      </c>
      <c r="B20" s="47">
        <f>IF($F63&lt;$H$53,"",IF($F63&gt;$H$55,"",VLOOKUP($F63,BD_Unidades!$A$6:$G$247,2)))</f>
        <v>0</v>
      </c>
      <c r="C20" s="48">
        <f>IF($F63&lt;$H$53,"",IF($F63&gt;$H$55,"",VLOOKUP($F63,BD_Unidades!$A$6:$G$247,3)))</f>
        <v>0</v>
      </c>
      <c r="D20" s="48">
        <f t="shared" si="0"/>
        <v>0</v>
      </c>
      <c r="E20" s="47">
        <f>IF($F63&lt;$H$53,"",IF($F63&gt;$H$55,"",VLOOKUP($F63,BD_Unidades!$A$6:$G$247,5)))</f>
        <v>0</v>
      </c>
      <c r="F20" s="48">
        <f>IF($F63&lt;$H$53,"",IF($F63&gt;$H$55,"",VLOOKUP($F63,BD_Unidades!$A$6:$G$247,6)))</f>
        <v>0</v>
      </c>
      <c r="G20" s="48">
        <f t="shared" si="1"/>
        <v>0</v>
      </c>
    </row>
    <row r="21" spans="1:12" x14ac:dyDescent="0.2">
      <c r="A21" s="45" t="s">
        <v>6</v>
      </c>
      <c r="B21" s="57">
        <f t="shared" ref="B21:G21" si="2">SUM(B9:B20)</f>
        <v>61582</v>
      </c>
      <c r="C21" s="57">
        <f t="shared" si="2"/>
        <v>126052</v>
      </c>
      <c r="D21" s="57">
        <f t="shared" si="2"/>
        <v>187634</v>
      </c>
      <c r="E21" s="57">
        <f t="shared" si="2"/>
        <v>7588.2864609999997</v>
      </c>
      <c r="F21" s="57">
        <f t="shared" si="2"/>
        <v>35499.926292000004</v>
      </c>
      <c r="G21" s="58">
        <f t="shared" si="2"/>
        <v>43088.212753</v>
      </c>
    </row>
    <row r="22" spans="1:12" s="19" customFormat="1" x14ac:dyDescent="0.2">
      <c r="A22" s="32" t="s">
        <v>25</v>
      </c>
      <c r="B22" s="33"/>
      <c r="C22" s="33"/>
      <c r="D22" s="33"/>
      <c r="E22" s="33"/>
      <c r="F22" s="33"/>
      <c r="G22" s="33"/>
    </row>
    <row r="23" spans="1:12" x14ac:dyDescent="0.2">
      <c r="A23" s="34" t="s">
        <v>26</v>
      </c>
      <c r="B23" s="35"/>
      <c r="C23" s="35"/>
      <c r="D23" s="36"/>
      <c r="E23" s="37"/>
      <c r="F23" s="37"/>
      <c r="G23" s="37"/>
    </row>
    <row r="24" spans="1:12" x14ac:dyDescent="0.2">
      <c r="A24" s="38"/>
      <c r="B24" s="22"/>
      <c r="C24" s="22"/>
      <c r="D24" s="39"/>
      <c r="E24" s="22"/>
      <c r="F24" s="22"/>
      <c r="G24" s="40"/>
      <c r="H24" s="22"/>
      <c r="I24" s="21"/>
      <c r="J24" s="22"/>
      <c r="K24" s="22"/>
      <c r="L24" s="22"/>
    </row>
    <row r="25" spans="1:12" x14ac:dyDescent="0.2">
      <c r="A25" s="38"/>
      <c r="B25" s="22"/>
      <c r="C25" s="22"/>
      <c r="D25" s="39"/>
      <c r="E25" s="22"/>
      <c r="F25" s="22"/>
      <c r="G25" s="40"/>
      <c r="H25" s="22"/>
      <c r="I25" s="21"/>
      <c r="J25" s="22"/>
      <c r="K25" s="22"/>
      <c r="L25" s="22"/>
    </row>
    <row r="26" spans="1:12" ht="15" x14ac:dyDescent="0.25">
      <c r="A26" s="38"/>
      <c r="B26" s="22"/>
      <c r="C26" s="22"/>
      <c r="D26" s="39"/>
      <c r="E26" s="25" t="str">
        <f>B4</f>
        <v>Em 2021</v>
      </c>
      <c r="F26" s="22"/>
      <c r="G26" s="40"/>
      <c r="H26" s="22"/>
      <c r="I26" s="21"/>
      <c r="J26" s="22"/>
      <c r="K26" s="25" t="str">
        <f>B4</f>
        <v>Em 2021</v>
      </c>
      <c r="L26" s="22"/>
    </row>
    <row r="27" spans="1:12" x14ac:dyDescent="0.2">
      <c r="A27" s="38"/>
      <c r="B27" s="22"/>
      <c r="C27" s="22"/>
      <c r="D27" s="39"/>
      <c r="E27" s="22"/>
      <c r="F27" s="22"/>
      <c r="G27" s="40"/>
      <c r="H27" s="22"/>
      <c r="I27" s="21"/>
      <c r="J27" s="22"/>
      <c r="K27" s="22"/>
      <c r="L27" s="22"/>
    </row>
    <row r="28" spans="1:12" x14ac:dyDescent="0.2">
      <c r="A28" s="38"/>
      <c r="B28" s="22"/>
      <c r="C28" s="22"/>
      <c r="D28" s="39"/>
      <c r="E28" s="22"/>
      <c r="F28" s="22"/>
      <c r="G28" s="40"/>
      <c r="H28" s="22"/>
      <c r="I28" s="21"/>
      <c r="J28" s="22"/>
      <c r="K28" s="22"/>
      <c r="L28" s="22"/>
    </row>
    <row r="29" spans="1:12" x14ac:dyDescent="0.2">
      <c r="A29" s="38"/>
      <c r="B29" s="22"/>
      <c r="C29" s="22"/>
      <c r="D29" s="39"/>
      <c r="E29" s="22"/>
      <c r="F29" s="22"/>
      <c r="G29" s="40"/>
      <c r="H29" s="22"/>
      <c r="I29" s="21"/>
      <c r="J29" s="22"/>
      <c r="K29" s="22"/>
      <c r="L29" s="22"/>
    </row>
    <row r="30" spans="1:12" x14ac:dyDescent="0.2">
      <c r="A30" s="38"/>
      <c r="B30" s="22"/>
      <c r="C30" s="22"/>
      <c r="D30" s="39"/>
      <c r="E30" s="22"/>
      <c r="F30" s="22"/>
      <c r="G30" s="40"/>
      <c r="H30" s="22"/>
      <c r="I30" s="21"/>
      <c r="J30" s="22"/>
      <c r="K30" s="22"/>
      <c r="L30" s="22"/>
    </row>
    <row r="31" spans="1:12" x14ac:dyDescent="0.2">
      <c r="A31" s="38"/>
      <c r="B31" s="22"/>
      <c r="C31" s="22"/>
      <c r="D31" s="39"/>
      <c r="E31" s="22"/>
      <c r="F31" s="22"/>
      <c r="G31" s="40"/>
      <c r="H31" s="22"/>
      <c r="I31" s="21"/>
      <c r="J31" s="22"/>
      <c r="K31" s="22"/>
      <c r="L31" s="22"/>
    </row>
    <row r="32" spans="1:12" x14ac:dyDescent="0.2">
      <c r="A32" s="38"/>
      <c r="B32" s="22"/>
      <c r="C32" s="22"/>
      <c r="D32" s="39"/>
      <c r="E32" s="22"/>
      <c r="F32" s="22"/>
      <c r="G32" s="40"/>
      <c r="H32" s="22"/>
      <c r="I32" s="21"/>
      <c r="J32" s="22"/>
      <c r="K32" s="22"/>
      <c r="L32" s="22"/>
    </row>
    <row r="33" spans="1:12" x14ac:dyDescent="0.2">
      <c r="A33" s="38"/>
      <c r="B33" s="22"/>
      <c r="C33" s="22"/>
      <c r="D33" s="39"/>
      <c r="E33" s="22"/>
      <c r="F33" s="22"/>
      <c r="G33" s="40"/>
      <c r="H33" s="22"/>
      <c r="I33" s="21"/>
      <c r="J33" s="22"/>
      <c r="K33" s="22"/>
      <c r="L33" s="22"/>
    </row>
    <row r="34" spans="1:12" x14ac:dyDescent="0.2">
      <c r="A34" s="38"/>
      <c r="B34" s="22"/>
      <c r="C34" s="22"/>
      <c r="D34" s="39"/>
      <c r="E34" s="22"/>
      <c r="F34" s="22"/>
      <c r="G34" s="40"/>
      <c r="H34" s="22"/>
      <c r="I34" s="21"/>
      <c r="J34" s="22"/>
      <c r="K34" s="22"/>
      <c r="L34" s="22"/>
    </row>
    <row r="35" spans="1:12" x14ac:dyDescent="0.2">
      <c r="A35" s="38"/>
      <c r="B35" s="22"/>
      <c r="C35" s="22"/>
      <c r="D35" s="39"/>
      <c r="E35" s="22"/>
      <c r="F35" s="22"/>
      <c r="G35" s="40"/>
      <c r="H35" s="22"/>
      <c r="I35" s="21"/>
      <c r="J35" s="22"/>
      <c r="K35" s="22"/>
      <c r="L35" s="22"/>
    </row>
    <row r="36" spans="1:12" s="26" customFormat="1" x14ac:dyDescent="0.2">
      <c r="A36" s="42"/>
      <c r="D36" s="43"/>
      <c r="G36" s="44"/>
      <c r="I36" s="27"/>
    </row>
    <row r="37" spans="1:12" s="26" customFormat="1" x14ac:dyDescent="0.2">
      <c r="A37" s="42"/>
      <c r="D37" s="43"/>
      <c r="G37" s="44"/>
      <c r="I37" s="27"/>
    </row>
    <row r="38" spans="1:12" s="26" customFormat="1" x14ac:dyDescent="0.2">
      <c r="A38" s="42"/>
      <c r="D38" s="43"/>
      <c r="G38" s="44"/>
      <c r="I38" s="27"/>
    </row>
    <row r="39" spans="1:12" s="26" customFormat="1" x14ac:dyDescent="0.2">
      <c r="A39" s="42"/>
      <c r="D39" s="43"/>
      <c r="G39" s="44"/>
      <c r="I39" s="27"/>
    </row>
    <row r="40" spans="1:12" s="64" customFormat="1" x14ac:dyDescent="0.2">
      <c r="I40" s="65"/>
    </row>
    <row r="41" spans="1:12" s="64" customFormat="1" x14ac:dyDescent="0.2">
      <c r="I41" s="65"/>
    </row>
    <row r="42" spans="1:12" s="64" customFormat="1" x14ac:dyDescent="0.2">
      <c r="I42" s="65"/>
    </row>
    <row r="43" spans="1:12" s="64" customFormat="1" x14ac:dyDescent="0.2">
      <c r="I43" s="65"/>
    </row>
    <row r="44" spans="1:12" s="64" customFormat="1" x14ac:dyDescent="0.2">
      <c r="I44" s="65"/>
    </row>
    <row r="45" spans="1:12" s="64" customFormat="1" x14ac:dyDescent="0.2">
      <c r="I45" s="65"/>
    </row>
    <row r="46" spans="1:12" s="64" customFormat="1" x14ac:dyDescent="0.2">
      <c r="B46" s="22"/>
      <c r="C46" s="22"/>
      <c r="D46" s="22"/>
      <c r="E46" s="22"/>
      <c r="F46" s="22"/>
      <c r="G46" s="22">
        <v>20</v>
      </c>
      <c r="H46" s="22"/>
      <c r="I46" s="21"/>
    </row>
    <row r="47" spans="1:12" s="64" customFormat="1" x14ac:dyDescent="0.2">
      <c r="B47" s="22"/>
      <c r="C47" s="22"/>
      <c r="D47" s="22"/>
      <c r="E47" s="22"/>
      <c r="F47" s="22"/>
      <c r="G47" s="22">
        <f>G46+2001</f>
        <v>2021</v>
      </c>
      <c r="H47" s="22"/>
      <c r="I47" s="21"/>
    </row>
    <row r="48" spans="1:12" s="64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64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64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64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64" customFormat="1" x14ac:dyDescent="0.2">
      <c r="B52" s="22">
        <v>2002</v>
      </c>
      <c r="C52" s="22"/>
      <c r="D52" s="22"/>
      <c r="E52" s="59" t="str">
        <f>CONCATENATE("1","/","1","/",$G$47)</f>
        <v>1/1/2021</v>
      </c>
      <c r="F52" s="60">
        <f t="shared" ref="F52:F60" si="3">DATE(RIGHT(E52,4),MID(E52,3,1),LEFT(E52,1))</f>
        <v>44197</v>
      </c>
      <c r="G52" s="61">
        <v>2012</v>
      </c>
      <c r="H52" s="61" t="s">
        <v>21</v>
      </c>
      <c r="I52" s="21"/>
    </row>
    <row r="53" spans="2:9" s="64" customFormat="1" x14ac:dyDescent="0.2">
      <c r="B53" s="22">
        <v>2003</v>
      </c>
      <c r="C53" s="22"/>
      <c r="D53" s="22"/>
      <c r="E53" s="59" t="str">
        <f>CONCATENATE("1","/","2","/",$G$47)</f>
        <v>1/2/2021</v>
      </c>
      <c r="F53" s="60">
        <f t="shared" si="3"/>
        <v>44228</v>
      </c>
      <c r="G53" s="62" t="str">
        <f>CONCATENATE("1","/","12","/",$G$52)</f>
        <v>1/12/2012</v>
      </c>
      <c r="H53" s="63">
        <f>BD_Unidades!A6</f>
        <v>37257</v>
      </c>
      <c r="I53" s="21"/>
    </row>
    <row r="54" spans="2:9" s="64" customFormat="1" x14ac:dyDescent="0.2">
      <c r="B54" s="22">
        <v>2004</v>
      </c>
      <c r="C54" s="22"/>
      <c r="D54" s="22"/>
      <c r="E54" s="59" t="str">
        <f>CONCATENATE("1","/","3","/",$G$47)</f>
        <v>1/3/2021</v>
      </c>
      <c r="F54" s="60">
        <f t="shared" si="3"/>
        <v>44256</v>
      </c>
      <c r="G54" s="62">
        <f>DATE(RIGHT(G53,4),MID(G53,3,2),LEFT(G53,1))</f>
        <v>41244</v>
      </c>
      <c r="H54" s="61" t="s">
        <v>22</v>
      </c>
      <c r="I54" s="21"/>
    </row>
    <row r="55" spans="2:9" s="64" customFormat="1" x14ac:dyDescent="0.2">
      <c r="B55" s="22">
        <v>2005</v>
      </c>
      <c r="C55" s="22"/>
      <c r="D55" s="22"/>
      <c r="E55" s="59" t="str">
        <f>CONCATENATE("1","/","4","/",$G$47)</f>
        <v>1/4/2021</v>
      </c>
      <c r="F55" s="60">
        <f t="shared" si="3"/>
        <v>44287</v>
      </c>
      <c r="G55" s="22"/>
      <c r="H55" s="63">
        <f>BD_Unidades!$A$245</f>
        <v>44531</v>
      </c>
      <c r="I55" s="21"/>
    </row>
    <row r="56" spans="2:9" s="64" customFormat="1" x14ac:dyDescent="0.2">
      <c r="B56" s="22">
        <v>2006</v>
      </c>
      <c r="C56" s="22"/>
      <c r="D56" s="22"/>
      <c r="E56" s="59" t="str">
        <f>CONCATENATE("1","/","5","/",$G$47)</f>
        <v>1/5/2021</v>
      </c>
      <c r="F56" s="60">
        <f t="shared" si="3"/>
        <v>44317</v>
      </c>
      <c r="G56" s="22"/>
      <c r="H56" s="22"/>
      <c r="I56" s="21"/>
    </row>
    <row r="57" spans="2:9" s="64" customFormat="1" x14ac:dyDescent="0.2">
      <c r="B57" s="22">
        <v>2007</v>
      </c>
      <c r="C57" s="22"/>
      <c r="D57" s="22"/>
      <c r="E57" s="59" t="str">
        <f>CONCATENATE("1","/","6","/",$G$47)</f>
        <v>1/6/2021</v>
      </c>
      <c r="F57" s="60">
        <f t="shared" si="3"/>
        <v>44348</v>
      </c>
      <c r="G57" s="22"/>
      <c r="H57" s="22"/>
      <c r="I57" s="21"/>
    </row>
    <row r="58" spans="2:9" s="64" customFormat="1" x14ac:dyDescent="0.2">
      <c r="B58" s="22">
        <v>2008</v>
      </c>
      <c r="C58" s="22"/>
      <c r="D58" s="22"/>
      <c r="E58" s="59" t="str">
        <f>CONCATENATE("1","/","7","/",$G$47)</f>
        <v>1/7/2021</v>
      </c>
      <c r="F58" s="60">
        <f t="shared" si="3"/>
        <v>44378</v>
      </c>
      <c r="G58" s="22"/>
      <c r="H58" s="22"/>
      <c r="I58" s="21"/>
    </row>
    <row r="59" spans="2:9" s="64" customFormat="1" x14ac:dyDescent="0.2">
      <c r="B59" s="22">
        <v>2009</v>
      </c>
      <c r="C59" s="22"/>
      <c r="D59" s="22"/>
      <c r="E59" s="59" t="str">
        <f>CONCATENATE("1","/","8","/",$G$47)</f>
        <v>1/8/2021</v>
      </c>
      <c r="F59" s="60">
        <f t="shared" si="3"/>
        <v>44409</v>
      </c>
      <c r="G59" s="22"/>
      <c r="H59" s="22"/>
      <c r="I59" s="21"/>
    </row>
    <row r="60" spans="2:9" s="64" customFormat="1" x14ac:dyDescent="0.2">
      <c r="B60" s="22">
        <v>2010</v>
      </c>
      <c r="C60" s="22"/>
      <c r="D60" s="22"/>
      <c r="E60" s="59" t="str">
        <f>CONCATENATE("1","/","9","/",$G$47)</f>
        <v>1/9/2021</v>
      </c>
      <c r="F60" s="60">
        <f t="shared" si="3"/>
        <v>44440</v>
      </c>
      <c r="G60" s="22"/>
      <c r="H60" s="22"/>
      <c r="I60" s="21"/>
    </row>
    <row r="61" spans="2:9" s="64" customFormat="1" x14ac:dyDescent="0.2">
      <c r="B61" s="22">
        <v>2011</v>
      </c>
      <c r="C61" s="22"/>
      <c r="D61" s="22"/>
      <c r="E61" s="59" t="str">
        <f>CONCATENATE("1","/","10","/",$G$47)</f>
        <v>1/10/2021</v>
      </c>
      <c r="F61" s="60">
        <f>DATE(RIGHT(E61,4),MID(E61,3,2),LEFT(E61,1))</f>
        <v>44470</v>
      </c>
      <c r="G61" s="22"/>
      <c r="H61" s="22"/>
      <c r="I61" s="21"/>
    </row>
    <row r="62" spans="2:9" s="64" customFormat="1" x14ac:dyDescent="0.2">
      <c r="B62" s="22">
        <v>2012</v>
      </c>
      <c r="C62" s="22"/>
      <c r="D62" s="22"/>
      <c r="E62" s="59" t="str">
        <f>CONCATENATE("1","/","11","/",$G$47)</f>
        <v>1/11/2021</v>
      </c>
      <c r="F62" s="60">
        <f>DATE(RIGHT(E62,4),MID(E62,3,2),LEFT(E62,1))</f>
        <v>44501</v>
      </c>
      <c r="G62" s="22"/>
      <c r="H62" s="22"/>
      <c r="I62" s="21"/>
    </row>
    <row r="63" spans="2:9" s="64" customFormat="1" x14ac:dyDescent="0.2">
      <c r="B63" s="22">
        <v>2013</v>
      </c>
      <c r="C63" s="22"/>
      <c r="D63" s="22"/>
      <c r="E63" s="59" t="str">
        <f>CONCATENATE("1","/","12","/",$G$47)</f>
        <v>1/12/2021</v>
      </c>
      <c r="F63" s="60">
        <f>DATE(RIGHT(E63,4),MID(E63,3,2),LEFT(E63,1))</f>
        <v>44531</v>
      </c>
      <c r="G63" s="22"/>
      <c r="H63" s="22"/>
      <c r="I63" s="21"/>
    </row>
    <row r="64" spans="2:9" s="64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64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64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64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64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64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64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64" customFormat="1" x14ac:dyDescent="0.2">
      <c r="B71" s="22">
        <v>2021</v>
      </c>
      <c r="C71" s="22"/>
      <c r="D71" s="22"/>
      <c r="E71" s="22"/>
      <c r="F71" s="22"/>
      <c r="G71" s="22"/>
      <c r="H71" s="22"/>
      <c r="I71" s="21"/>
    </row>
    <row r="72" spans="2:9" s="64" customFormat="1" x14ac:dyDescent="0.2">
      <c r="I72" s="65"/>
    </row>
    <row r="73" spans="2:9" s="66" customFormat="1" ht="14.25" x14ac:dyDescent="0.2"/>
    <row r="74" spans="2:9" s="64" customFormat="1" x14ac:dyDescent="0.2">
      <c r="I74" s="65"/>
    </row>
    <row r="75" spans="2:9" s="65" customFormat="1" x14ac:dyDescent="0.2">
      <c r="H75" s="67"/>
    </row>
    <row r="76" spans="2:9" s="65" customFormat="1" x14ac:dyDescent="0.2">
      <c r="H76" s="68"/>
    </row>
    <row r="77" spans="2:9" s="64" customFormat="1" x14ac:dyDescent="0.2">
      <c r="H77" s="65"/>
    </row>
    <row r="78" spans="2:9" s="64" customFormat="1" x14ac:dyDescent="0.2">
      <c r="H78" s="65"/>
    </row>
    <row r="79" spans="2:9" s="64" customFormat="1" x14ac:dyDescent="0.2">
      <c r="H79" s="65"/>
    </row>
    <row r="80" spans="2:9" s="64" customFormat="1" x14ac:dyDescent="0.2">
      <c r="H80" s="65"/>
    </row>
    <row r="81" spans="8:8" s="64" customFormat="1" x14ac:dyDescent="0.2">
      <c r="H81" s="65"/>
    </row>
    <row r="82" spans="8:8" s="64" customFormat="1" x14ac:dyDescent="0.2">
      <c r="H82" s="65"/>
    </row>
    <row r="83" spans="8:8" s="64" customFormat="1" x14ac:dyDescent="0.2">
      <c r="H83" s="65"/>
    </row>
    <row r="84" spans="8:8" s="64" customFormat="1" x14ac:dyDescent="0.2">
      <c r="H84" s="65"/>
    </row>
    <row r="85" spans="8:8" s="64" customFormat="1" x14ac:dyDescent="0.2">
      <c r="H85" s="65"/>
    </row>
    <row r="86" spans="8:8" s="64" customFormat="1" x14ac:dyDescent="0.2">
      <c r="H86" s="65"/>
    </row>
    <row r="87" spans="8:8" s="64" customFormat="1" x14ac:dyDescent="0.2">
      <c r="H87" s="65"/>
    </row>
    <row r="88" spans="8:8" s="64" customFormat="1" x14ac:dyDescent="0.2">
      <c r="H88" s="65"/>
    </row>
    <row r="89" spans="8:8" s="64" customFormat="1" x14ac:dyDescent="0.2">
      <c r="H89" s="65"/>
    </row>
    <row r="90" spans="8:8" s="64" customFormat="1" x14ac:dyDescent="0.2">
      <c r="H90" s="65"/>
    </row>
    <row r="91" spans="8:8" s="64" customFormat="1" x14ac:dyDescent="0.2">
      <c r="H91" s="65"/>
    </row>
    <row r="92" spans="8:8" s="64" customFormat="1" x14ac:dyDescent="0.2">
      <c r="H92" s="65"/>
    </row>
    <row r="93" spans="8:8" s="64" customFormat="1" x14ac:dyDescent="0.2">
      <c r="H93" s="65"/>
    </row>
    <row r="94" spans="8:8" s="64" customFormat="1" x14ac:dyDescent="0.2">
      <c r="H94" s="65"/>
    </row>
    <row r="95" spans="8:8" s="64" customFormat="1" x14ac:dyDescent="0.2">
      <c r="H95" s="65"/>
    </row>
    <row r="96" spans="8:8" s="64" customFormat="1" x14ac:dyDescent="0.2">
      <c r="H96" s="65"/>
    </row>
    <row r="97" spans="8:8" s="64" customFormat="1" x14ac:dyDescent="0.2">
      <c r="H97" s="65"/>
    </row>
    <row r="98" spans="8:8" s="64" customFormat="1" x14ac:dyDescent="0.2">
      <c r="H98" s="65"/>
    </row>
    <row r="99" spans="8:8" s="64" customFormat="1" x14ac:dyDescent="0.2">
      <c r="H99" s="65"/>
    </row>
    <row r="100" spans="8:8" s="64" customFormat="1" x14ac:dyDescent="0.2">
      <c r="H100" s="65"/>
    </row>
    <row r="101" spans="8:8" s="64" customFormat="1" x14ac:dyDescent="0.2">
      <c r="H101" s="65"/>
    </row>
    <row r="102" spans="8:8" s="64" customFormat="1" x14ac:dyDescent="0.2">
      <c r="H102" s="65"/>
    </row>
    <row r="103" spans="8:8" s="64" customFormat="1" x14ac:dyDescent="0.2">
      <c r="H103" s="65"/>
    </row>
    <row r="104" spans="8:8" s="64" customFormat="1" x14ac:dyDescent="0.2">
      <c r="H104" s="65"/>
    </row>
    <row r="105" spans="8:8" s="64" customFormat="1" x14ac:dyDescent="0.2">
      <c r="H105" s="65"/>
    </row>
    <row r="106" spans="8:8" s="64" customFormat="1" x14ac:dyDescent="0.2">
      <c r="H106" s="65"/>
    </row>
    <row r="107" spans="8:8" s="64" customFormat="1" x14ac:dyDescent="0.2">
      <c r="H107" s="65"/>
    </row>
    <row r="108" spans="8:8" s="64" customFormat="1" x14ac:dyDescent="0.2">
      <c r="H108" s="65"/>
    </row>
    <row r="109" spans="8:8" s="64" customFormat="1" x14ac:dyDescent="0.2">
      <c r="H109" s="65"/>
    </row>
    <row r="110" spans="8:8" s="64" customFormat="1" x14ac:dyDescent="0.2">
      <c r="H110" s="65"/>
    </row>
    <row r="111" spans="8:8" s="64" customFormat="1" x14ac:dyDescent="0.2">
      <c r="H111" s="65"/>
    </row>
    <row r="112" spans="8:8" s="64" customFormat="1" x14ac:dyDescent="0.2">
      <c r="H112" s="65"/>
    </row>
    <row r="113" spans="8:8" s="64" customFormat="1" x14ac:dyDescent="0.2">
      <c r="H113" s="69"/>
    </row>
    <row r="114" spans="8:8" s="64" customFormat="1" x14ac:dyDescent="0.2">
      <c r="H114" s="69"/>
    </row>
    <row r="115" spans="8:8" s="64" customFormat="1" x14ac:dyDescent="0.2">
      <c r="H115" s="69"/>
    </row>
    <row r="116" spans="8:8" s="64" customFormat="1" x14ac:dyDescent="0.2">
      <c r="H116" s="69"/>
    </row>
    <row r="117" spans="8:8" s="64" customFormat="1" x14ac:dyDescent="0.2">
      <c r="H117" s="69"/>
    </row>
    <row r="118" spans="8:8" s="64" customFormat="1" x14ac:dyDescent="0.2">
      <c r="H118" s="69"/>
    </row>
    <row r="119" spans="8:8" s="64" customFormat="1" x14ac:dyDescent="0.2">
      <c r="H119" s="69"/>
    </row>
    <row r="120" spans="8:8" s="64" customFormat="1" x14ac:dyDescent="0.2">
      <c r="H120" s="69"/>
    </row>
    <row r="121" spans="8:8" s="64" customFormat="1" x14ac:dyDescent="0.2">
      <c r="H121" s="69"/>
    </row>
    <row r="122" spans="8:8" s="64" customFormat="1" x14ac:dyDescent="0.2">
      <c r="H122" s="69"/>
    </row>
    <row r="123" spans="8:8" s="64" customFormat="1" x14ac:dyDescent="0.2">
      <c r="H123" s="69"/>
    </row>
    <row r="124" spans="8:8" s="64" customFormat="1" x14ac:dyDescent="0.2">
      <c r="H124" s="69"/>
    </row>
    <row r="125" spans="8:8" s="64" customFormat="1" x14ac:dyDescent="0.2">
      <c r="H125" s="70"/>
    </row>
    <row r="126" spans="8:8" s="64" customFormat="1" x14ac:dyDescent="0.2">
      <c r="H126" s="70"/>
    </row>
    <row r="127" spans="8:8" s="64" customFormat="1" x14ac:dyDescent="0.2">
      <c r="H127" s="70"/>
    </row>
    <row r="128" spans="8:8" s="64" customFormat="1" x14ac:dyDescent="0.2">
      <c r="H128" s="70"/>
    </row>
    <row r="129" spans="8:8" s="64" customFormat="1" x14ac:dyDescent="0.2">
      <c r="H129" s="70"/>
    </row>
    <row r="130" spans="8:8" s="64" customFormat="1" x14ac:dyDescent="0.2">
      <c r="H130" s="70"/>
    </row>
    <row r="131" spans="8:8" s="64" customFormat="1" x14ac:dyDescent="0.2">
      <c r="H131" s="70"/>
    </row>
    <row r="132" spans="8:8" s="64" customFormat="1" x14ac:dyDescent="0.2">
      <c r="H132" s="70"/>
    </row>
    <row r="133" spans="8:8" s="64" customFormat="1" x14ac:dyDescent="0.2">
      <c r="H133" s="70"/>
    </row>
    <row r="134" spans="8:8" s="64" customFormat="1" x14ac:dyDescent="0.2">
      <c r="H134" s="70"/>
    </row>
    <row r="135" spans="8:8" s="64" customFormat="1" x14ac:dyDescent="0.2">
      <c r="H135" s="70"/>
    </row>
    <row r="136" spans="8:8" s="64" customFormat="1" x14ac:dyDescent="0.2">
      <c r="H136" s="70"/>
    </row>
    <row r="137" spans="8:8" s="64" customFormat="1" x14ac:dyDescent="0.2">
      <c r="H137" s="70"/>
    </row>
    <row r="138" spans="8:8" s="64" customFormat="1" x14ac:dyDescent="0.2">
      <c r="H138" s="70"/>
    </row>
    <row r="139" spans="8:8" s="64" customFormat="1" x14ac:dyDescent="0.2">
      <c r="H139" s="70"/>
    </row>
    <row r="140" spans="8:8" s="64" customFormat="1" x14ac:dyDescent="0.2">
      <c r="H140" s="70"/>
    </row>
    <row r="141" spans="8:8" s="64" customFormat="1" x14ac:dyDescent="0.2">
      <c r="H141" s="70"/>
    </row>
    <row r="142" spans="8:8" s="64" customFormat="1" x14ac:dyDescent="0.2">
      <c r="H142" s="70"/>
    </row>
    <row r="143" spans="8:8" s="64" customFormat="1" x14ac:dyDescent="0.2">
      <c r="H143" s="70"/>
    </row>
    <row r="144" spans="8:8" s="64" customFormat="1" x14ac:dyDescent="0.2">
      <c r="H144" s="70"/>
    </row>
    <row r="145" spans="8:8" s="64" customFormat="1" x14ac:dyDescent="0.2">
      <c r="H145" s="70"/>
    </row>
    <row r="146" spans="8:8" s="64" customFormat="1" x14ac:dyDescent="0.2">
      <c r="H146" s="70"/>
    </row>
    <row r="147" spans="8:8" s="64" customFormat="1" x14ac:dyDescent="0.2">
      <c r="H147" s="70"/>
    </row>
    <row r="148" spans="8:8" s="64" customFormat="1" x14ac:dyDescent="0.2">
      <c r="H148" s="70"/>
    </row>
    <row r="149" spans="8:8" s="64" customFormat="1" x14ac:dyDescent="0.2">
      <c r="H149" s="70"/>
    </row>
    <row r="150" spans="8:8" s="64" customFormat="1" x14ac:dyDescent="0.2">
      <c r="H150" s="70"/>
    </row>
    <row r="151" spans="8:8" s="64" customFormat="1" x14ac:dyDescent="0.2">
      <c r="H151" s="70"/>
    </row>
    <row r="152" spans="8:8" s="64" customFormat="1" x14ac:dyDescent="0.2">
      <c r="H152" s="70"/>
    </row>
    <row r="153" spans="8:8" s="64" customFormat="1" x14ac:dyDescent="0.2">
      <c r="H153" s="70"/>
    </row>
    <row r="154" spans="8:8" s="64" customFormat="1" x14ac:dyDescent="0.2">
      <c r="H154" s="70"/>
    </row>
    <row r="155" spans="8:8" s="64" customFormat="1" x14ac:dyDescent="0.2">
      <c r="H155" s="70"/>
    </row>
    <row r="156" spans="8:8" s="64" customFormat="1" x14ac:dyDescent="0.2">
      <c r="H156" s="70"/>
    </row>
    <row r="157" spans="8:8" s="64" customFormat="1" x14ac:dyDescent="0.2">
      <c r="H157" s="70"/>
    </row>
    <row r="158" spans="8:8" s="64" customFormat="1" x14ac:dyDescent="0.2">
      <c r="H158" s="70"/>
    </row>
    <row r="159" spans="8:8" s="64" customFormat="1" x14ac:dyDescent="0.2">
      <c r="H159" s="70"/>
    </row>
    <row r="160" spans="8:8" s="64" customFormat="1" x14ac:dyDescent="0.2">
      <c r="H160" s="70"/>
    </row>
    <row r="161" spans="8:8" s="64" customFormat="1" x14ac:dyDescent="0.2">
      <c r="H161" s="70"/>
    </row>
    <row r="162" spans="8:8" s="64" customFormat="1" x14ac:dyDescent="0.2">
      <c r="H162" s="70"/>
    </row>
    <row r="163" spans="8:8" s="64" customFormat="1" x14ac:dyDescent="0.2">
      <c r="H163" s="70"/>
    </row>
    <row r="164" spans="8:8" s="64" customFormat="1" x14ac:dyDescent="0.2">
      <c r="H164" s="70"/>
    </row>
    <row r="165" spans="8:8" s="64" customFormat="1" x14ac:dyDescent="0.2">
      <c r="H165" s="70"/>
    </row>
    <row r="166" spans="8:8" s="64" customFormat="1" x14ac:dyDescent="0.2">
      <c r="H166" s="70"/>
    </row>
    <row r="167" spans="8:8" s="64" customFormat="1" x14ac:dyDescent="0.2">
      <c r="H167" s="70"/>
    </row>
    <row r="168" spans="8:8" s="64" customFormat="1" x14ac:dyDescent="0.2">
      <c r="H168" s="70"/>
    </row>
    <row r="169" spans="8:8" s="64" customFormat="1" x14ac:dyDescent="0.2">
      <c r="H169" s="70"/>
    </row>
    <row r="170" spans="8:8" s="64" customFormat="1" x14ac:dyDescent="0.2">
      <c r="H170" s="70"/>
    </row>
    <row r="171" spans="8:8" s="64" customFormat="1" x14ac:dyDescent="0.2">
      <c r="H171" s="70"/>
    </row>
    <row r="172" spans="8:8" s="64" customFormat="1" x14ac:dyDescent="0.2">
      <c r="H172" s="70"/>
    </row>
    <row r="173" spans="8:8" s="64" customFormat="1" x14ac:dyDescent="0.2">
      <c r="H173" s="70"/>
    </row>
    <row r="174" spans="8:8" s="64" customFormat="1" x14ac:dyDescent="0.2">
      <c r="H174" s="70"/>
    </row>
    <row r="175" spans="8:8" s="64" customFormat="1" x14ac:dyDescent="0.2">
      <c r="H175" s="70"/>
    </row>
    <row r="176" spans="8:8" s="64" customFormat="1" x14ac:dyDescent="0.2">
      <c r="H176" s="70"/>
    </row>
    <row r="177" spans="2:8" s="64" customFormat="1" x14ac:dyDescent="0.2">
      <c r="H177" s="70"/>
    </row>
    <row r="178" spans="2:8" s="64" customFormat="1" x14ac:dyDescent="0.2">
      <c r="H178" s="70"/>
    </row>
    <row r="179" spans="2:8" s="64" customFormat="1" x14ac:dyDescent="0.2">
      <c r="H179" s="70"/>
    </row>
    <row r="180" spans="2:8" s="64" customFormat="1" x14ac:dyDescent="0.2">
      <c r="H180" s="70"/>
    </row>
    <row r="181" spans="2:8" s="64" customFormat="1" x14ac:dyDescent="0.2">
      <c r="H181" s="70"/>
    </row>
    <row r="182" spans="2:8" s="64" customFormat="1" x14ac:dyDescent="0.2">
      <c r="H182" s="70"/>
    </row>
    <row r="183" spans="2:8" s="64" customFormat="1" x14ac:dyDescent="0.2">
      <c r="H183" s="70"/>
    </row>
    <row r="184" spans="2:8" s="64" customFormat="1" x14ac:dyDescent="0.2">
      <c r="H184" s="70"/>
    </row>
    <row r="185" spans="2:8" s="64" customFormat="1" x14ac:dyDescent="0.2">
      <c r="H185" s="70"/>
    </row>
    <row r="186" spans="2:8" s="64" customFormat="1" x14ac:dyDescent="0.2">
      <c r="H186" s="65"/>
    </row>
    <row r="187" spans="2:8" s="64" customFormat="1" x14ac:dyDescent="0.2">
      <c r="H187" s="65"/>
    </row>
    <row r="188" spans="2:8" s="64" customFormat="1" x14ac:dyDescent="0.2">
      <c r="H188" s="69"/>
    </row>
    <row r="189" spans="2:8" s="64" customFormat="1" x14ac:dyDescent="0.2">
      <c r="B189" s="71"/>
      <c r="C189" s="71"/>
      <c r="D189" s="71"/>
      <c r="E189" s="72"/>
      <c r="F189" s="72"/>
      <c r="G189" s="72"/>
      <c r="H189" s="69"/>
    </row>
    <row r="190" spans="2:8" s="64" customFormat="1" x14ac:dyDescent="0.2">
      <c r="G190" s="73"/>
      <c r="H190" s="65"/>
    </row>
    <row r="191" spans="2:8" s="64" customFormat="1" x14ac:dyDescent="0.2">
      <c r="H191" s="65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2021-05-12T13:55:16Z</dcterms:modified>
</cp:coreProperties>
</file>