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62AF4245-36B3-4CBD-B060-350288FE134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0" i="1"/>
  <c r="F13" i="1"/>
  <c r="E10" i="1"/>
  <c r="E13" i="1"/>
  <c r="B13" i="1"/>
  <c r="C13" i="1"/>
  <c r="C9" i="1" l="1"/>
  <c r="B9" i="1"/>
  <c r="D9" i="1" s="1"/>
  <c r="B16" i="1"/>
  <c r="D16" i="1" s="1"/>
  <c r="C20" i="1"/>
  <c r="D20" i="1" s="1"/>
  <c r="E16" i="1"/>
  <c r="B18" i="1"/>
  <c r="D18" i="1" s="1"/>
  <c r="E20" i="1"/>
  <c r="F20" i="1"/>
  <c r="G20" i="1" s="1"/>
  <c r="F18" i="1"/>
  <c r="E15" i="1"/>
  <c r="F16" i="1"/>
  <c r="E9" i="1"/>
  <c r="G9" i="1" s="1"/>
  <c r="G13" i="1"/>
  <c r="F17" i="1"/>
  <c r="G17" i="1" s="1"/>
  <c r="C14" i="1"/>
  <c r="B14" i="1"/>
  <c r="C17" i="1"/>
  <c r="E12" i="1"/>
  <c r="B10" i="1"/>
  <c r="D10" i="1" s="1"/>
  <c r="E18" i="1"/>
  <c r="B12" i="1"/>
  <c r="D12" i="1" s="1"/>
  <c r="B17" i="1"/>
  <c r="K26" i="1"/>
  <c r="E14" i="1"/>
  <c r="G14" i="1" s="1"/>
  <c r="F12" i="1"/>
  <c r="B11" i="1"/>
  <c r="F11" i="1"/>
  <c r="C11" i="1"/>
  <c r="F15" i="1"/>
  <c r="B15" i="1"/>
  <c r="D15" i="1" s="1"/>
  <c r="D19" i="1"/>
  <c r="G19" i="1"/>
  <c r="G10" i="1"/>
  <c r="D13" i="1"/>
  <c r="G16" i="1" l="1"/>
  <c r="G15" i="1"/>
  <c r="G18" i="1"/>
  <c r="D14" i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<sst xmlns="http://schemas.openxmlformats.org/spreadsheetml/2006/main" count="42" uniqueCount="28">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</sst>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169" fontId="14" fillId="0" borderId="0" xfId="3" applyNumberFormat="1" applyFont="1" applyAlignment="1" applyProtection="1">
      <alignment horizontal="center"/>
      <protection locked="0"/>
    </xf>
    <xf numFmtId="14" fontId="14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14" fontId="14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6521</c:v>
                </c:pt>
                <c:pt idx="1">
                  <c:v>5079</c:v>
                </c:pt>
                <c:pt idx="2">
                  <c:v>3354</c:v>
                </c:pt>
                <c:pt idx="3">
                  <c:v>2813</c:v>
                </c:pt>
                <c:pt idx="4">
                  <c:v>3650</c:v>
                </c:pt>
                <c:pt idx="5">
                  <c:v>5496</c:v>
                </c:pt>
                <c:pt idx="6">
                  <c:v>5439</c:v>
                </c:pt>
                <c:pt idx="7">
                  <c:v>5744</c:v>
                </c:pt>
                <c:pt idx="8">
                  <c:v>5647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21372</c:v>
                </c:pt>
                <c:pt idx="1">
                  <c:v>20448</c:v>
                </c:pt>
                <c:pt idx="2">
                  <c:v>22300</c:v>
                </c:pt>
                <c:pt idx="3">
                  <c:v>20830</c:v>
                </c:pt>
                <c:pt idx="4">
                  <c:v>21183</c:v>
                </c:pt>
                <c:pt idx="5">
                  <c:v>27653</c:v>
                </c:pt>
                <c:pt idx="6">
                  <c:v>31374</c:v>
                </c:pt>
                <c:pt idx="7">
                  <c:v>33764</c:v>
                </c:pt>
                <c:pt idx="8">
                  <c:v>36388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1647.2177620000004</c:v>
                </c:pt>
                <c:pt idx="1">
                  <c:v>1152.8243320000001</c:v>
                </c:pt>
                <c:pt idx="2">
                  <c:v>988.52673499999992</c:v>
                </c:pt>
                <c:pt idx="3">
                  <c:v>1298.6378690000001</c:v>
                </c:pt>
                <c:pt idx="4">
                  <c:v>1814.0075539999998</c:v>
                </c:pt>
                <c:pt idx="5">
                  <c:v>2314.5031109999995</c:v>
                </c:pt>
                <c:pt idx="6">
                  <c:v>2686.1711559999999</c:v>
                </c:pt>
                <c:pt idx="7">
                  <c:v>2622.9762660000001</c:v>
                </c:pt>
                <c:pt idx="8">
                  <c:v>2949.6075109999997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5494.8761050000003</c:v>
                </c:pt>
                <c:pt idx="1">
                  <c:v>5222.8216030000003</c:v>
                </c:pt>
                <c:pt idx="2">
                  <c:v>5741.8905359999999</c:v>
                </c:pt>
                <c:pt idx="3">
                  <c:v>5402.1881679999997</c:v>
                </c:pt>
                <c:pt idx="4">
                  <c:v>5319.9000130000004</c:v>
                </c:pt>
                <c:pt idx="5">
                  <c:v>6953.5651739999994</c:v>
                </c:pt>
                <c:pt idx="6">
                  <c:v>8133.9257589999997</c:v>
                </c:pt>
                <c:pt idx="7">
                  <c:v>9096.5044469999993</c:v>
                </c:pt>
                <c:pt idx="8">
                  <c:v>9963.7914380000002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70" noThreeD="1" sel="19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47625</xdr:colOff>
      <xdr:row>0</xdr:row>
      <xdr:rowOff>104775</xdr:rowOff>
    </xdr:from>
    <xdr:to>
      <xdr:col>0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42"/>
  <sheetViews>
    <sheetView showGridLines="0" workbookViewId="0">
      <pane xSplit="1" ySplit="5" topLeftCell="B215" activePane="bottomRight" state="frozen"/>
      <selection activeCell="G16" sqref="G16"/>
      <selection pane="topRight" activeCell="G16" sqref="G16"/>
      <selection pane="bottomLeft" activeCell="G16" sqref="G16"/>
      <selection pane="bottomRight" activeCell="B222" sqref="B222:G230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5" t="s">
        <v>23</v>
      </c>
      <c r="C1" s="75"/>
      <c r="D1" s="75"/>
      <c r="E1" s="75"/>
      <c r="F1" s="75"/>
      <c r="G1" s="75"/>
    </row>
    <row r="2" spans="1:7" x14ac:dyDescent="0.2">
      <c r="B2" s="76" t="s">
        <v>0</v>
      </c>
      <c r="C2" s="76"/>
      <c r="D2" s="76"/>
      <c r="E2" s="76"/>
      <c r="F2" s="76"/>
      <c r="G2" s="76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72" t="s">
        <v>1</v>
      </c>
      <c r="C4" s="72"/>
      <c r="D4" s="73"/>
      <c r="E4" s="74" t="s">
        <v>2</v>
      </c>
      <c r="F4" s="72"/>
      <c r="G4" s="73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31">
        <v>5638.8397190000005</v>
      </c>
    </row>
    <row r="213" spans="1:7" x14ac:dyDescent="0.2">
      <c r="A213" s="4">
        <v>43556</v>
      </c>
      <c r="B213" s="30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31">
        <v>5463.6004359999988</v>
      </c>
    </row>
    <row r="214" spans="1:7" x14ac:dyDescent="0.2">
      <c r="A214" s="4">
        <v>43586</v>
      </c>
      <c r="B214" s="30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31">
        <v>6591.4498960000001</v>
      </c>
    </row>
    <row r="215" spans="1:7" x14ac:dyDescent="0.2">
      <c r="A215" s="4">
        <v>43617</v>
      </c>
      <c r="B215" s="30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31">
        <v>6064.3687329999993</v>
      </c>
    </row>
    <row r="216" spans="1:7" x14ac:dyDescent="0.2">
      <c r="A216" s="4">
        <v>43647</v>
      </c>
      <c r="B216" s="30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31">
        <v>6700.3393589999996</v>
      </c>
    </row>
    <row r="217" spans="1:7" x14ac:dyDescent="0.2">
      <c r="A217" s="4">
        <v>43678</v>
      </c>
      <c r="B217" s="30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31">
        <v>6709.468871</v>
      </c>
    </row>
    <row r="218" spans="1:7" x14ac:dyDescent="0.2">
      <c r="A218" s="4">
        <v>43709</v>
      </c>
      <c r="B218" s="30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31">
        <v>7593.6742729999996</v>
      </c>
    </row>
    <row r="219" spans="1:7" x14ac:dyDescent="0.2">
      <c r="A219" s="4">
        <v>43739</v>
      </c>
      <c r="B219" s="30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31">
        <v>7533.5670110000001</v>
      </c>
    </row>
    <row r="220" spans="1:7" x14ac:dyDescent="0.2">
      <c r="A220" s="4">
        <v>43770</v>
      </c>
      <c r="B220" s="30">
        <v>6480</v>
      </c>
      <c r="C220" s="8">
        <v>22447</v>
      </c>
      <c r="D220" s="9">
        <v>28927</v>
      </c>
      <c r="E220" s="10">
        <v>2064.3984879999998</v>
      </c>
      <c r="F220" s="10">
        <v>5717.2723070000002</v>
      </c>
      <c r="G220" s="31">
        <v>7781.670795</v>
      </c>
    </row>
    <row r="221" spans="1:7" x14ac:dyDescent="0.2">
      <c r="A221" s="4">
        <v>43800</v>
      </c>
      <c r="B221" s="30">
        <v>8848</v>
      </c>
      <c r="C221" s="8">
        <v>22825</v>
      </c>
      <c r="D221" s="9">
        <v>31673</v>
      </c>
      <c r="E221" s="10">
        <v>2853.9222789999999</v>
      </c>
      <c r="F221" s="10">
        <v>5808.0850460000001</v>
      </c>
      <c r="G221" s="31">
        <v>8662.0073250000005</v>
      </c>
    </row>
    <row r="222" spans="1:7" s="43" customFormat="1" ht="20.100000000000001" customHeight="1" x14ac:dyDescent="0.2">
      <c r="A222" s="4">
        <v>43831</v>
      </c>
      <c r="B222" s="30">
        <v>6521</v>
      </c>
      <c r="C222" s="8">
        <v>21372</v>
      </c>
      <c r="D222" s="9">
        <v>27893</v>
      </c>
      <c r="E222" s="10">
        <v>1647.2177620000004</v>
      </c>
      <c r="F222" s="10">
        <v>5494.8761050000003</v>
      </c>
      <c r="G222" s="31">
        <v>7142.0938670000005</v>
      </c>
    </row>
    <row r="223" spans="1:7" x14ac:dyDescent="0.2">
      <c r="A223" s="4">
        <v>43862</v>
      </c>
      <c r="B223" s="30">
        <v>5079</v>
      </c>
      <c r="C223" s="8">
        <v>20448</v>
      </c>
      <c r="D223" s="9">
        <v>25527</v>
      </c>
      <c r="E223" s="10">
        <v>1152.8243320000001</v>
      </c>
      <c r="F223" s="10">
        <v>5222.8216030000003</v>
      </c>
      <c r="G223" s="31">
        <v>6375.6459350000005</v>
      </c>
    </row>
    <row r="224" spans="1:7" x14ac:dyDescent="0.2">
      <c r="A224" s="4">
        <v>43891</v>
      </c>
      <c r="B224" s="30">
        <v>3354</v>
      </c>
      <c r="C224" s="8">
        <v>22300</v>
      </c>
      <c r="D224" s="9">
        <v>25654</v>
      </c>
      <c r="E224" s="10">
        <v>988.52673499999992</v>
      </c>
      <c r="F224" s="10">
        <v>5741.8905359999999</v>
      </c>
      <c r="G224" s="31">
        <v>6730.4172710000003</v>
      </c>
    </row>
    <row r="225" spans="1:7" x14ac:dyDescent="0.2">
      <c r="A225" s="4">
        <v>43922</v>
      </c>
      <c r="B225" s="30">
        <v>2813</v>
      </c>
      <c r="C225" s="8">
        <v>20830</v>
      </c>
      <c r="D225" s="9">
        <v>23643</v>
      </c>
      <c r="E225" s="10">
        <v>1298.6378690000001</v>
      </c>
      <c r="F225" s="10">
        <v>5402.1881679999997</v>
      </c>
      <c r="G225" s="31">
        <v>6700.8260369999998</v>
      </c>
    </row>
    <row r="226" spans="1:7" x14ac:dyDescent="0.2">
      <c r="A226" s="4">
        <v>43952</v>
      </c>
      <c r="B226" s="30">
        <v>3650</v>
      </c>
      <c r="C226" s="8">
        <v>21183</v>
      </c>
      <c r="D226" s="9">
        <v>24833</v>
      </c>
      <c r="E226" s="10">
        <v>1814.0075539999998</v>
      </c>
      <c r="F226" s="10">
        <v>5319.9000130000004</v>
      </c>
      <c r="G226" s="31">
        <v>7133.9075670000002</v>
      </c>
    </row>
    <row r="227" spans="1:7" x14ac:dyDescent="0.2">
      <c r="A227" s="4">
        <v>43983</v>
      </c>
      <c r="B227" s="30">
        <v>5496</v>
      </c>
      <c r="C227" s="8">
        <v>27653</v>
      </c>
      <c r="D227" s="9">
        <v>33149</v>
      </c>
      <c r="E227" s="10">
        <v>2314.5031109999995</v>
      </c>
      <c r="F227" s="10">
        <v>6953.5651739999994</v>
      </c>
      <c r="G227" s="31">
        <v>9268.0682849999994</v>
      </c>
    </row>
    <row r="228" spans="1:7" x14ac:dyDescent="0.2">
      <c r="A228" s="4">
        <v>44013</v>
      </c>
      <c r="B228" s="30">
        <v>5439</v>
      </c>
      <c r="C228" s="8">
        <v>31374</v>
      </c>
      <c r="D228" s="9">
        <v>36813</v>
      </c>
      <c r="E228" s="10">
        <v>2686.1711559999999</v>
      </c>
      <c r="F228" s="10">
        <v>8133.9257589999997</v>
      </c>
      <c r="G228" s="31">
        <v>10820.096915</v>
      </c>
    </row>
    <row r="229" spans="1:7" x14ac:dyDescent="0.2">
      <c r="A229" s="4">
        <v>44044</v>
      </c>
      <c r="B229" s="30">
        <v>5744</v>
      </c>
      <c r="C229" s="8">
        <v>33764</v>
      </c>
      <c r="D229" s="9">
        <v>39508</v>
      </c>
      <c r="E229" s="10">
        <v>2622.9762660000001</v>
      </c>
      <c r="F229" s="10">
        <v>9096.5044469999993</v>
      </c>
      <c r="G229" s="31">
        <v>11719.480712999999</v>
      </c>
    </row>
    <row r="230" spans="1:7" x14ac:dyDescent="0.2">
      <c r="A230" s="4">
        <v>44075</v>
      </c>
      <c r="B230" s="30">
        <v>5647</v>
      </c>
      <c r="C230" s="8">
        <v>36388</v>
      </c>
      <c r="D230" s="9">
        <v>42035</v>
      </c>
      <c r="E230" s="10">
        <v>2949.6075109999997</v>
      </c>
      <c r="F230" s="10">
        <v>9963.7914380000002</v>
      </c>
      <c r="G230" s="31">
        <v>12913.398949</v>
      </c>
    </row>
    <row r="231" spans="1:7" x14ac:dyDescent="0.2">
      <c r="A231" s="4">
        <v>44105</v>
      </c>
      <c r="B231" s="30"/>
      <c r="C231" s="8"/>
      <c r="D231" s="9"/>
      <c r="E231" s="10"/>
      <c r="F231" s="10"/>
      <c r="G231" s="31"/>
    </row>
    <row r="232" spans="1:7" x14ac:dyDescent="0.2">
      <c r="A232" s="4">
        <v>44136</v>
      </c>
      <c r="B232" s="30"/>
      <c r="C232" s="8"/>
      <c r="D232" s="9"/>
      <c r="E232" s="10"/>
      <c r="F232" s="10"/>
      <c r="G232" s="31"/>
    </row>
    <row r="233" spans="1:7" x14ac:dyDescent="0.2">
      <c r="A233" s="4">
        <v>44166</v>
      </c>
      <c r="B233" s="30"/>
      <c r="C233" s="8"/>
      <c r="D233" s="9"/>
      <c r="E233" s="10"/>
      <c r="F233" s="10"/>
      <c r="G233" s="31"/>
    </row>
    <row r="234" spans="1:7" x14ac:dyDescent="0.2">
      <c r="A234" s="4"/>
      <c r="B234" s="30"/>
      <c r="C234" s="8"/>
      <c r="D234" s="9"/>
      <c r="E234" s="10"/>
      <c r="F234" s="10"/>
      <c r="G234" s="31"/>
    </row>
    <row r="235" spans="1:7" x14ac:dyDescent="0.2">
      <c r="A235" s="4"/>
      <c r="B235" s="30"/>
      <c r="C235" s="8"/>
      <c r="D235" s="9"/>
      <c r="E235" s="10"/>
      <c r="F235" s="10"/>
      <c r="G235" s="31"/>
    </row>
    <row r="236" spans="1:7" x14ac:dyDescent="0.2">
      <c r="A236" s="4"/>
      <c r="B236" s="30"/>
      <c r="C236" s="8"/>
      <c r="D236" s="9"/>
      <c r="E236" s="10"/>
      <c r="F236" s="10"/>
      <c r="G236" s="31"/>
    </row>
    <row r="237" spans="1:7" ht="2.25" customHeight="1" x14ac:dyDescent="0.2">
      <c r="A237" s="54"/>
      <c r="B237" s="55"/>
      <c r="C237" s="55"/>
      <c r="D237" s="56"/>
      <c r="E237" s="57"/>
      <c r="F237" s="57"/>
      <c r="G237" s="57"/>
    </row>
    <row r="238" spans="1:7" x14ac:dyDescent="0.2">
      <c r="A238" s="11" t="s">
        <v>24</v>
      </c>
      <c r="B238" s="12"/>
      <c r="C238" s="12"/>
      <c r="D238" s="13"/>
      <c r="E238" s="14"/>
      <c r="F238" s="14"/>
      <c r="G238" s="14"/>
    </row>
    <row r="239" spans="1:7" x14ac:dyDescent="0.2">
      <c r="A239" s="15" t="s">
        <v>18</v>
      </c>
      <c r="B239" s="16"/>
      <c r="C239" s="16"/>
      <c r="D239" s="16"/>
      <c r="E239" s="16"/>
      <c r="F239" s="16"/>
      <c r="G239" s="16"/>
    </row>
    <row r="240" spans="1:7" x14ac:dyDescent="0.2">
      <c r="A240" s="51"/>
      <c r="B240" s="16"/>
      <c r="C240" s="16"/>
      <c r="D240" s="17"/>
      <c r="E240" s="16"/>
      <c r="F240" s="16"/>
      <c r="G240" s="10"/>
    </row>
    <row r="241" spans="1:7" s="52" customFormat="1" x14ac:dyDescent="0.2">
      <c r="A241" s="51"/>
      <c r="B241" s="30"/>
      <c r="C241" s="8"/>
      <c r="D241" s="8"/>
      <c r="E241" s="10"/>
      <c r="F241" s="10"/>
      <c r="G241" s="31"/>
    </row>
    <row r="242" spans="1:7" x14ac:dyDescent="0.2">
      <c r="D242" s="53"/>
      <c r="G242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J1" sqref="J1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2020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0" t="s">
        <v>3</v>
      </c>
      <c r="B6" s="77" t="s">
        <v>1</v>
      </c>
      <c r="C6" s="78"/>
      <c r="D6" s="79"/>
      <c r="E6" s="77" t="s">
        <v>2</v>
      </c>
      <c r="F6" s="78"/>
      <c r="G6" s="79"/>
      <c r="I6" s="22"/>
      <c r="J6" s="22"/>
      <c r="K6" s="22"/>
      <c r="L6" s="22"/>
    </row>
    <row r="7" spans="1:12" x14ac:dyDescent="0.2">
      <c r="A7" s="81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IF($F52&lt;$H$53,"",IF($F52&gt;$H$55,"",VLOOKUP($F52,BD_Unidades!$A$6:$G$237,2)))</f>
        <v>6521</v>
      </c>
      <c r="C9" s="50">
        <f>IF($F52&lt;$H$53,"",IF($F52&gt;$H$55,"",VLOOKUP($F52,BD_Unidades!$A$6:$G$237,3)))</f>
        <v>21372</v>
      </c>
      <c r="D9" s="50">
        <f>B9+C9</f>
        <v>27893</v>
      </c>
      <c r="E9" s="49">
        <f>IF($F52&lt;$H$53,"",IF($F52&gt;$H$55,"",VLOOKUP($F52,BD_Unidades!$A$6:$G$237,5)))</f>
        <v>1647.2177620000004</v>
      </c>
      <c r="F9" s="50">
        <f>IF($F52&lt;$H$53,"",IF($F52&gt;$H$55,"",VLOOKUP($F52,BD_Unidades!$A$6:$G$237,6)))</f>
        <v>5494.8761050000003</v>
      </c>
      <c r="G9" s="50">
        <f>E9+F9</f>
        <v>7142.0938670000005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IF($F53&lt;$H$53,"",IF($F53&gt;$H$55,"",VLOOKUP($F53,BD_Unidades!$A$6:$G$237,2)))</f>
        <v>5079</v>
      </c>
      <c r="C10" s="50">
        <f>IF($F53&lt;$H$53,"",IF($F53&gt;$H$55,"",VLOOKUP($F53,BD_Unidades!$A$6:$G$237,3)))</f>
        <v>20448</v>
      </c>
      <c r="D10" s="50">
        <f t="shared" ref="D10:D20" si="0">B10+C10</f>
        <v>25527</v>
      </c>
      <c r="E10" s="49">
        <f>IF($F53&lt;$H$53,"",IF($F53&gt;$H$55,"",VLOOKUP($F53,BD_Unidades!$A$6:$G$237,5)))</f>
        <v>1152.8243320000001</v>
      </c>
      <c r="F10" s="50">
        <f>IF($F53&lt;$H$53,"",IF($F53&gt;$H$55,"",VLOOKUP($F53,BD_Unidades!$A$6:$G$237,6)))</f>
        <v>5222.8216030000003</v>
      </c>
      <c r="G10" s="50">
        <f t="shared" ref="G10:G20" si="1">E10+F10</f>
        <v>6375.6459350000005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IF($F54&lt;$H$53,"",IF($F54&gt;$H$55,"",VLOOKUP($F54,BD_Unidades!$A$6:$G$237,2)))</f>
        <v>3354</v>
      </c>
      <c r="C11" s="50">
        <f>IF($F54&lt;$H$53,"",IF($F54&gt;$H$55,"",VLOOKUP($F54,BD_Unidades!$A$6:$G$237,3)))</f>
        <v>22300</v>
      </c>
      <c r="D11" s="50">
        <f t="shared" si="0"/>
        <v>25654</v>
      </c>
      <c r="E11" s="49">
        <f>IF($F54&lt;$H$53,"",IF($F54&gt;$H$55,"",VLOOKUP($F54,BD_Unidades!$A$6:$G$237,5)))</f>
        <v>988.52673499999992</v>
      </c>
      <c r="F11" s="50">
        <f>IF($F54&lt;$H$53,"",IF($F54&gt;$H$55,"",VLOOKUP($F54,BD_Unidades!$A$6:$G$237,6)))</f>
        <v>5741.8905359999999</v>
      </c>
      <c r="G11" s="50">
        <f t="shared" si="1"/>
        <v>6730.4172710000003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IF($F55&lt;$H$53,"",IF($F55&gt;$H$55,"",VLOOKUP($F55,BD_Unidades!$A$6:$G$237,2)))</f>
        <v>2813</v>
      </c>
      <c r="C12" s="50">
        <f>IF($F55&lt;$H$53,"",IF($F55&gt;$H$55,"",VLOOKUP($F55,BD_Unidades!$A$6:$G$237,3)))</f>
        <v>20830</v>
      </c>
      <c r="D12" s="50">
        <f t="shared" si="0"/>
        <v>23643</v>
      </c>
      <c r="E12" s="49">
        <f>IF($F55&lt;$H$53,"",IF($F55&gt;$H$55,"",VLOOKUP($F55,BD_Unidades!$A$6:$G$237,5)))</f>
        <v>1298.6378690000001</v>
      </c>
      <c r="F12" s="50">
        <f>IF($F55&lt;$H$53,"",IF($F55&gt;$H$55,"",VLOOKUP($F55,BD_Unidades!$A$6:$G$237,6)))</f>
        <v>5402.1881679999997</v>
      </c>
      <c r="G12" s="50">
        <f t="shared" si="1"/>
        <v>6700.8260369999998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IF($F56&lt;$H$53,"",IF($F56&gt;$H$55,"",VLOOKUP($F56,BD_Unidades!$A$6:$G$237,2)))</f>
        <v>3650</v>
      </c>
      <c r="C13" s="50">
        <f>IF($F56&lt;$H$53,"",IF($F56&gt;$H$55,"",VLOOKUP($F56,BD_Unidades!$A$6:$G$237,3)))</f>
        <v>21183</v>
      </c>
      <c r="D13" s="50">
        <f t="shared" si="0"/>
        <v>24833</v>
      </c>
      <c r="E13" s="49">
        <f>IF($F56&lt;$H$53,"",IF($F56&gt;$H$55,"",VLOOKUP($F56,BD_Unidades!$A$6:$G$237,5)))</f>
        <v>1814.0075539999998</v>
      </c>
      <c r="F13" s="50">
        <f>IF($F56&lt;$H$53,"",IF($F56&gt;$H$55,"",VLOOKUP($F56,BD_Unidades!$A$6:$G$237,6)))</f>
        <v>5319.9000130000004</v>
      </c>
      <c r="G13" s="50">
        <f t="shared" si="1"/>
        <v>7133.9075670000002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IF($F57&lt;$H$53,"",IF($F57&gt;$H$55,"",VLOOKUP($F57,BD_Unidades!$A$6:$G$237,2)))</f>
        <v>5496</v>
      </c>
      <c r="C14" s="50">
        <f>IF($F57&lt;$H$53,"",IF($F57&gt;$H$55,"",VLOOKUP($F57,BD_Unidades!$A$6:$G$237,3)))</f>
        <v>27653</v>
      </c>
      <c r="D14" s="50">
        <f t="shared" si="0"/>
        <v>33149</v>
      </c>
      <c r="E14" s="49">
        <f>IF($F57&lt;$H$53,"",IF($F57&gt;$H$55,"",VLOOKUP($F57,BD_Unidades!$A$6:$G$237,5)))</f>
        <v>2314.5031109999995</v>
      </c>
      <c r="F14" s="50">
        <f>IF($F57&lt;$H$53,"",IF($F57&gt;$H$55,"",VLOOKUP($F57,BD_Unidades!$A$6:$G$237,6)))</f>
        <v>6953.5651739999994</v>
      </c>
      <c r="G14" s="50">
        <f t="shared" si="1"/>
        <v>9268.0682849999994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IF($F58&lt;$H$53,"",IF($F58&gt;$H$55,"",VLOOKUP($F58,BD_Unidades!$A$6:$G$237,2)))</f>
        <v>5439</v>
      </c>
      <c r="C15" s="50">
        <f>IF($F58&lt;$H$53,"",IF($F58&gt;$H$55,"",VLOOKUP($F58,BD_Unidades!$A$6:$G$237,3)))</f>
        <v>31374</v>
      </c>
      <c r="D15" s="50">
        <f t="shared" si="0"/>
        <v>36813</v>
      </c>
      <c r="E15" s="49">
        <f>IF($F58&lt;$H$53,"",IF($F58&gt;$H$55,"",VLOOKUP($F58,BD_Unidades!$A$6:$G$237,5)))</f>
        <v>2686.1711559999999</v>
      </c>
      <c r="F15" s="50">
        <f>IF($F58&lt;$H$53,"",IF($F58&gt;$H$55,"",VLOOKUP($F58,BD_Unidades!$A$6:$G$237,6)))</f>
        <v>8133.9257589999997</v>
      </c>
      <c r="G15" s="50">
        <f t="shared" si="1"/>
        <v>10820.096915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IF($F59&lt;$H$53,"",IF($F59&gt;$H$55,"",VLOOKUP($F59,BD_Unidades!$A$6:$G$237,2)))</f>
        <v>5744</v>
      </c>
      <c r="C16" s="50">
        <f>IF($F59&lt;$H$53,"",IF($F59&gt;$H$55,"",VLOOKUP($F59,BD_Unidades!$A$6:$G$237,3)))</f>
        <v>33764</v>
      </c>
      <c r="D16" s="50">
        <f t="shared" si="0"/>
        <v>39508</v>
      </c>
      <c r="E16" s="49">
        <f>IF($F59&lt;$H$53,"",IF($F59&gt;$H$55,"",VLOOKUP($F59,BD_Unidades!$A$6:$G$237,5)))</f>
        <v>2622.9762660000001</v>
      </c>
      <c r="F16" s="50">
        <f>IF($F59&lt;$H$53,"",IF($F59&gt;$H$55,"",VLOOKUP($F59,BD_Unidades!$A$6:$G$237,6)))</f>
        <v>9096.5044469999993</v>
      </c>
      <c r="G16" s="50">
        <f t="shared" si="1"/>
        <v>11719.480712999999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IF($F60&lt;$H$53,"",IF($F60&gt;$H$55,"",VLOOKUP($F60,BD_Unidades!$A$6:$G$237,2)))</f>
        <v>5647</v>
      </c>
      <c r="C17" s="50">
        <f>IF($F60&lt;$H$53,"",IF($F60&gt;$H$55,"",VLOOKUP($F60,BD_Unidades!$A$6:$G$237,3)))</f>
        <v>36388</v>
      </c>
      <c r="D17" s="50">
        <f t="shared" si="0"/>
        <v>42035</v>
      </c>
      <c r="E17" s="49">
        <f>IF($F60&lt;$H$53,"",IF($F60&gt;$H$55,"",VLOOKUP($F60,BD_Unidades!$A$6:$G$237,5)))</f>
        <v>2949.6075109999997</v>
      </c>
      <c r="F17" s="50">
        <f>IF($F60&lt;$H$53,"",IF($F60&gt;$H$55,"",VLOOKUP($F60,BD_Unidades!$A$6:$G$237,6)))</f>
        <v>9963.7914380000002</v>
      </c>
      <c r="G17" s="50">
        <f t="shared" si="1"/>
        <v>12913.398949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IF($F61&lt;$H$53,"",IF($F61&gt;$H$55,"",VLOOKUP($F61,BD_Unidades!$A$6:$G$237,2)))</f>
        <v>0</v>
      </c>
      <c r="C18" s="50">
        <f>IF($F61&lt;$H$53,"",IF($F61&gt;$H$55,"",VLOOKUP($F61,BD_Unidades!$A$6:$G$237,3)))</f>
        <v>0</v>
      </c>
      <c r="D18" s="50">
        <f t="shared" si="0"/>
        <v>0</v>
      </c>
      <c r="E18" s="49">
        <f>IF($F61&lt;$H$53,"",IF($F61&gt;$H$55,"",VLOOKUP($F61,BD_Unidades!$A$6:$G$237,5)))</f>
        <v>0</v>
      </c>
      <c r="F18" s="50">
        <f>IF($F61&lt;$H$53,"",IF($F61&gt;$H$55,"",VLOOKUP($F61,BD_Unidades!$A$6:$G$237,6)))</f>
        <v>0</v>
      </c>
      <c r="G18" s="50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IF($F62&lt;$H$53,"",IF($F62&gt;$H$55,"",VLOOKUP($F62,BD_Unidades!$A$6:$G$237,2)))</f>
        <v>0</v>
      </c>
      <c r="C19" s="50">
        <f>IF($F62&lt;$H$53,"",IF($F62&gt;$H$55,"",VLOOKUP($F62,BD_Unidades!$A$6:$G$237,3)))</f>
        <v>0</v>
      </c>
      <c r="D19" s="50">
        <f t="shared" si="0"/>
        <v>0</v>
      </c>
      <c r="E19" s="49">
        <f>IF($F62&lt;$H$53,"",IF($F62&gt;$H$55,"",VLOOKUP($F62,BD_Unidades!$A$6:$G$237,5)))</f>
        <v>0</v>
      </c>
      <c r="F19" s="50">
        <f>IF($F62&lt;$H$53,"",IF($F62&gt;$H$55,"",VLOOKUP($F62,BD_Unidades!$A$6:$G$237,6)))</f>
        <v>0</v>
      </c>
      <c r="G19" s="50">
        <f t="shared" si="1"/>
        <v>0</v>
      </c>
    </row>
    <row r="20" spans="1:12" x14ac:dyDescent="0.2">
      <c r="A20" s="24" t="s">
        <v>16</v>
      </c>
      <c r="B20" s="49">
        <f>IF($F63&lt;$H$53,"",IF($F63&gt;$H$55,"",VLOOKUP($F63,BD_Unidades!$A$6:$G$237,2)))</f>
        <v>0</v>
      </c>
      <c r="C20" s="50">
        <f>IF($F63&lt;$H$53,"",IF($F63&gt;$H$55,"",VLOOKUP($F63,BD_Unidades!$A$6:$G$237,3)))</f>
        <v>0</v>
      </c>
      <c r="D20" s="50">
        <f t="shared" si="0"/>
        <v>0</v>
      </c>
      <c r="E20" s="49">
        <f>IF($F63&lt;$H$53,"",IF($F63&gt;$H$55,"",VLOOKUP($F63,BD_Unidades!$A$6:$G$237,5)))</f>
        <v>0</v>
      </c>
      <c r="F20" s="50">
        <f>IF($F63&lt;$H$53,"",IF($F63&gt;$H$55,"",VLOOKUP($F63,BD_Unidades!$A$6:$G$237,6)))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43743</v>
      </c>
      <c r="C21" s="59">
        <f t="shared" si="2"/>
        <v>235312</v>
      </c>
      <c r="D21" s="59">
        <f t="shared" si="2"/>
        <v>279055</v>
      </c>
      <c r="E21" s="59">
        <f t="shared" si="2"/>
        <v>17474.472296</v>
      </c>
      <c r="F21" s="59">
        <f t="shared" si="2"/>
        <v>61329.463242999998</v>
      </c>
      <c r="G21" s="60">
        <f t="shared" si="2"/>
        <v>78803.935538999998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2020</v>
      </c>
      <c r="F26" s="22"/>
      <c r="G26" s="42"/>
      <c r="H26" s="22"/>
      <c r="I26" s="21"/>
      <c r="J26" s="22"/>
      <c r="K26" s="25" t="str">
        <f>B4</f>
        <v>Em 2020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I43" s="27"/>
    </row>
    <row r="44" spans="1:12" s="26" customFormat="1" x14ac:dyDescent="0.2">
      <c r="I44" s="27"/>
    </row>
    <row r="45" spans="1:12" s="26" customFormat="1" x14ac:dyDescent="0.2">
      <c r="I45" s="27"/>
    </row>
    <row r="46" spans="1:12" s="26" customFormat="1" x14ac:dyDescent="0.2">
      <c r="A46" s="22"/>
      <c r="B46" s="22"/>
      <c r="C46" s="22"/>
      <c r="D46" s="22"/>
      <c r="E46" s="22"/>
      <c r="F46" s="22"/>
      <c r="G46" s="22">
        <v>19</v>
      </c>
      <c r="H46" s="22"/>
      <c r="I46" s="27"/>
    </row>
    <row r="47" spans="1:12" s="26" customFormat="1" x14ac:dyDescent="0.2">
      <c r="A47" s="22"/>
      <c r="B47" s="22"/>
      <c r="C47" s="22"/>
      <c r="D47" s="22"/>
      <c r="E47" s="22"/>
      <c r="F47" s="22"/>
      <c r="G47" s="22">
        <f>G46+2001</f>
        <v>2020</v>
      </c>
      <c r="H47" s="22"/>
      <c r="I47" s="27"/>
    </row>
    <row r="48" spans="1:12" s="26" customFormat="1" x14ac:dyDescent="0.2">
      <c r="A48" s="22"/>
      <c r="B48" s="22"/>
      <c r="C48" s="22"/>
      <c r="D48" s="22"/>
      <c r="E48" s="22"/>
      <c r="F48" s="22"/>
      <c r="G48" s="22"/>
      <c r="H48" s="22"/>
      <c r="I48" s="27"/>
    </row>
    <row r="49" spans="1:9" s="26" customFormat="1" x14ac:dyDescent="0.2">
      <c r="A49" s="22"/>
      <c r="B49" s="22"/>
      <c r="C49" s="22"/>
      <c r="D49" s="22"/>
      <c r="E49" s="22"/>
      <c r="F49" s="22"/>
      <c r="G49" s="22"/>
      <c r="H49" s="22"/>
      <c r="I49" s="27"/>
    </row>
    <row r="50" spans="1:9" s="26" customFormat="1" x14ac:dyDescent="0.2">
      <c r="A50" s="22"/>
      <c r="B50" s="22"/>
      <c r="C50" s="22"/>
      <c r="D50" s="22"/>
      <c r="E50" s="22"/>
      <c r="F50" s="22"/>
      <c r="G50" s="22"/>
      <c r="H50" s="22"/>
      <c r="I50" s="27"/>
    </row>
    <row r="51" spans="1:9" s="26" customFormat="1" x14ac:dyDescent="0.2">
      <c r="A51" s="22"/>
      <c r="B51" s="22"/>
      <c r="C51" s="22"/>
      <c r="D51" s="22"/>
      <c r="E51" s="22"/>
      <c r="F51" s="22"/>
      <c r="G51" s="22"/>
      <c r="H51" s="22"/>
      <c r="I51" s="27"/>
    </row>
    <row r="52" spans="1:9" s="26" customFormat="1" x14ac:dyDescent="0.2">
      <c r="A52" s="22"/>
      <c r="B52" s="22">
        <v>2002</v>
      </c>
      <c r="C52" s="22"/>
      <c r="D52" s="22"/>
      <c r="E52" s="67" t="str">
        <f>CONCATENATE("1","/","1","/",$G$47)</f>
        <v>1/1/2020</v>
      </c>
      <c r="F52" s="68">
        <f t="shared" ref="F52:F60" si="3">DATE(RIGHT(E52,4),MID(E52,3,1),LEFT(E52,1))</f>
        <v>43831</v>
      </c>
      <c r="G52" s="69">
        <v>2012</v>
      </c>
      <c r="H52" s="69" t="s">
        <v>21</v>
      </c>
      <c r="I52" s="27"/>
    </row>
    <row r="53" spans="1:9" s="26" customFormat="1" x14ac:dyDescent="0.2">
      <c r="A53" s="22"/>
      <c r="B53" s="22">
        <v>2003</v>
      </c>
      <c r="C53" s="22"/>
      <c r="D53" s="22"/>
      <c r="E53" s="67" t="str">
        <f>CONCATENATE("1","/","2","/",$G$47)</f>
        <v>1/2/2020</v>
      </c>
      <c r="F53" s="68">
        <f t="shared" si="3"/>
        <v>43862</v>
      </c>
      <c r="G53" s="70" t="str">
        <f>CONCATENATE("1","/","12","/",$G$52)</f>
        <v>1/12/2012</v>
      </c>
      <c r="H53" s="71">
        <f>BD_Unidades!A6</f>
        <v>37257</v>
      </c>
      <c r="I53" s="27"/>
    </row>
    <row r="54" spans="1:9" s="26" customFormat="1" x14ac:dyDescent="0.2">
      <c r="A54" s="22"/>
      <c r="B54" s="22">
        <v>2004</v>
      </c>
      <c r="C54" s="22"/>
      <c r="D54" s="22"/>
      <c r="E54" s="67" t="str">
        <f>CONCATENATE("1","/","3","/",$G$47)</f>
        <v>1/3/2020</v>
      </c>
      <c r="F54" s="68">
        <f t="shared" si="3"/>
        <v>43891</v>
      </c>
      <c r="G54" s="70">
        <f>DATE(RIGHT(G53,4),MID(G53,3,2),LEFT(G53,1))</f>
        <v>41244</v>
      </c>
      <c r="H54" s="69" t="s">
        <v>22</v>
      </c>
      <c r="I54" s="27"/>
    </row>
    <row r="55" spans="1:9" s="26" customFormat="1" x14ac:dyDescent="0.2">
      <c r="A55" s="22"/>
      <c r="B55" s="22">
        <v>2005</v>
      </c>
      <c r="C55" s="22"/>
      <c r="D55" s="22"/>
      <c r="E55" s="67" t="str">
        <f>CONCATENATE("1","/","4","/",$G$47)</f>
        <v>1/4/2020</v>
      </c>
      <c r="F55" s="68">
        <f t="shared" si="3"/>
        <v>43922</v>
      </c>
      <c r="G55" s="22"/>
      <c r="H55" s="71">
        <f>BD_Unidades!$A$233</f>
        <v>44166</v>
      </c>
      <c r="I55" s="27"/>
    </row>
    <row r="56" spans="1:9" s="26" customFormat="1" x14ac:dyDescent="0.2">
      <c r="A56" s="22"/>
      <c r="B56" s="22">
        <v>2006</v>
      </c>
      <c r="C56" s="22"/>
      <c r="D56" s="22"/>
      <c r="E56" s="67" t="str">
        <f>CONCATENATE("1","/","5","/",$G$47)</f>
        <v>1/5/2020</v>
      </c>
      <c r="F56" s="68">
        <f t="shared" si="3"/>
        <v>43952</v>
      </c>
      <c r="G56" s="22"/>
      <c r="H56" s="22"/>
      <c r="I56" s="27"/>
    </row>
    <row r="57" spans="1:9" s="26" customFormat="1" x14ac:dyDescent="0.2">
      <c r="A57" s="22"/>
      <c r="B57" s="22">
        <v>2007</v>
      </c>
      <c r="C57" s="22"/>
      <c r="D57" s="22"/>
      <c r="E57" s="67" t="str">
        <f>CONCATENATE("1","/","6","/",$G$47)</f>
        <v>1/6/2020</v>
      </c>
      <c r="F57" s="68">
        <f t="shared" si="3"/>
        <v>43983</v>
      </c>
      <c r="G57" s="22"/>
      <c r="H57" s="22"/>
      <c r="I57" s="27"/>
    </row>
    <row r="58" spans="1:9" s="26" customFormat="1" x14ac:dyDescent="0.2">
      <c r="A58" s="22"/>
      <c r="B58" s="22">
        <v>2008</v>
      </c>
      <c r="C58" s="22"/>
      <c r="D58" s="22"/>
      <c r="E58" s="67" t="str">
        <f>CONCATENATE("1","/","7","/",$G$47)</f>
        <v>1/7/2020</v>
      </c>
      <c r="F58" s="68">
        <f t="shared" si="3"/>
        <v>44013</v>
      </c>
      <c r="G58" s="22"/>
      <c r="H58" s="22"/>
      <c r="I58" s="27"/>
    </row>
    <row r="59" spans="1:9" s="26" customFormat="1" x14ac:dyDescent="0.2">
      <c r="A59" s="22"/>
      <c r="B59" s="22">
        <v>2009</v>
      </c>
      <c r="C59" s="22"/>
      <c r="D59" s="22"/>
      <c r="E59" s="67" t="str">
        <f>CONCATENATE("1","/","8","/",$G$47)</f>
        <v>1/8/2020</v>
      </c>
      <c r="F59" s="68">
        <f t="shared" si="3"/>
        <v>44044</v>
      </c>
      <c r="G59" s="22"/>
      <c r="H59" s="22"/>
      <c r="I59" s="27"/>
    </row>
    <row r="60" spans="1:9" s="26" customFormat="1" x14ac:dyDescent="0.2">
      <c r="A60" s="22"/>
      <c r="B60" s="22">
        <v>2010</v>
      </c>
      <c r="C60" s="22"/>
      <c r="D60" s="22"/>
      <c r="E60" s="67" t="str">
        <f>CONCATENATE("1","/","9","/",$G$47)</f>
        <v>1/9/2020</v>
      </c>
      <c r="F60" s="68">
        <f t="shared" si="3"/>
        <v>44075</v>
      </c>
      <c r="G60" s="22"/>
      <c r="H60" s="22"/>
      <c r="I60" s="27"/>
    </row>
    <row r="61" spans="1:9" s="26" customFormat="1" x14ac:dyDescent="0.2">
      <c r="A61" s="22"/>
      <c r="B61" s="22">
        <v>2011</v>
      </c>
      <c r="C61" s="22"/>
      <c r="D61" s="22"/>
      <c r="E61" s="67" t="str">
        <f>CONCATENATE("1","/","10","/",$G$47)</f>
        <v>1/10/2020</v>
      </c>
      <c r="F61" s="68">
        <f>DATE(RIGHT(E61,4),MID(E61,3,2),LEFT(E61,1))</f>
        <v>44105</v>
      </c>
      <c r="G61" s="22"/>
      <c r="H61" s="22"/>
      <c r="I61" s="27"/>
    </row>
    <row r="62" spans="1:9" s="26" customFormat="1" x14ac:dyDescent="0.2">
      <c r="A62" s="22"/>
      <c r="B62" s="22">
        <v>2012</v>
      </c>
      <c r="C62" s="22"/>
      <c r="D62" s="22"/>
      <c r="E62" s="67" t="str">
        <f>CONCATENATE("1","/","11","/",$G$47)</f>
        <v>1/11/2020</v>
      </c>
      <c r="F62" s="68">
        <f>DATE(RIGHT(E62,4),MID(E62,3,2),LEFT(E62,1))</f>
        <v>44136</v>
      </c>
      <c r="G62" s="22"/>
      <c r="H62" s="22"/>
      <c r="I62" s="27"/>
    </row>
    <row r="63" spans="1:9" s="26" customFormat="1" x14ac:dyDescent="0.2">
      <c r="A63" s="22"/>
      <c r="B63" s="22">
        <v>2013</v>
      </c>
      <c r="C63" s="22"/>
      <c r="D63" s="22"/>
      <c r="E63" s="67" t="str">
        <f>CONCATENATE("1","/","12","/",$G$47)</f>
        <v>1/12/2020</v>
      </c>
      <c r="F63" s="68">
        <f>DATE(RIGHT(E63,4),MID(E63,3,2),LEFT(E63,1))</f>
        <v>44166</v>
      </c>
      <c r="G63" s="22"/>
      <c r="H63" s="22"/>
      <c r="I63" s="27"/>
    </row>
    <row r="64" spans="1:9" s="26" customFormat="1" x14ac:dyDescent="0.2">
      <c r="A64" s="22"/>
      <c r="B64" s="22">
        <v>2014</v>
      </c>
      <c r="C64" s="22"/>
      <c r="D64" s="22"/>
      <c r="E64" s="22"/>
      <c r="F64" s="22"/>
      <c r="G64" s="22"/>
      <c r="H64" s="22"/>
      <c r="I64" s="27"/>
    </row>
    <row r="65" spans="1:9" s="26" customFormat="1" x14ac:dyDescent="0.2">
      <c r="A65" s="22"/>
      <c r="B65" s="22">
        <v>2015</v>
      </c>
      <c r="C65" s="22"/>
      <c r="D65" s="22"/>
      <c r="E65" s="22"/>
      <c r="F65" s="22"/>
      <c r="G65" s="22"/>
      <c r="H65" s="22"/>
      <c r="I65" s="27"/>
    </row>
    <row r="66" spans="1:9" s="26" customFormat="1" x14ac:dyDescent="0.2">
      <c r="A66" s="22"/>
      <c r="B66" s="22">
        <v>2016</v>
      </c>
      <c r="C66" s="22"/>
      <c r="D66" s="22"/>
      <c r="E66" s="22"/>
      <c r="F66" s="22"/>
      <c r="G66" s="22"/>
      <c r="H66" s="22"/>
      <c r="I66" s="27"/>
    </row>
    <row r="67" spans="1:9" s="26" customFormat="1" x14ac:dyDescent="0.2">
      <c r="A67" s="22"/>
      <c r="B67" s="22">
        <v>2017</v>
      </c>
      <c r="C67" s="22"/>
      <c r="D67" s="22"/>
      <c r="E67" s="22"/>
      <c r="F67" s="22"/>
      <c r="G67" s="22"/>
      <c r="H67" s="22"/>
      <c r="I67" s="27"/>
    </row>
    <row r="68" spans="1:9" s="26" customFormat="1" x14ac:dyDescent="0.2">
      <c r="A68" s="22"/>
      <c r="B68" s="22">
        <v>2018</v>
      </c>
      <c r="C68" s="22"/>
      <c r="D68" s="22"/>
      <c r="E68" s="22"/>
      <c r="F68" s="22"/>
      <c r="G68" s="22"/>
      <c r="H68" s="22"/>
      <c r="I68" s="27"/>
    </row>
    <row r="69" spans="1:9" s="26" customFormat="1" x14ac:dyDescent="0.2">
      <c r="A69" s="22"/>
      <c r="B69" s="22">
        <v>2019</v>
      </c>
      <c r="C69" s="22"/>
      <c r="D69" s="22"/>
      <c r="E69" s="22"/>
      <c r="F69" s="22"/>
      <c r="G69" s="22"/>
      <c r="H69" s="22"/>
      <c r="I69" s="27"/>
    </row>
    <row r="70" spans="1:9" s="26" customFormat="1" x14ac:dyDescent="0.2">
      <c r="A70" s="22"/>
      <c r="B70" s="22">
        <v>2020</v>
      </c>
      <c r="C70" s="22"/>
      <c r="D70" s="22"/>
      <c r="E70" s="22"/>
      <c r="F70" s="22"/>
      <c r="G70" s="22"/>
      <c r="H70" s="22"/>
      <c r="I70" s="27"/>
    </row>
    <row r="71" spans="1:9" s="26" customFormat="1" x14ac:dyDescent="0.2">
      <c r="I71" s="27"/>
    </row>
    <row r="72" spans="1:9" s="26" customFormat="1" x14ac:dyDescent="0.2">
      <c r="I72" s="27"/>
    </row>
    <row r="73" spans="1:9" s="28" customFormat="1" ht="14.25" x14ac:dyDescent="0.2"/>
    <row r="74" spans="1:9" s="26" customFormat="1" x14ac:dyDescent="0.2">
      <c r="I74" s="27"/>
    </row>
    <row r="75" spans="1:9" s="27" customFormat="1" x14ac:dyDescent="0.2">
      <c r="H75" s="61"/>
    </row>
    <row r="76" spans="1:9" s="27" customFormat="1" x14ac:dyDescent="0.2">
      <c r="H76" s="62"/>
    </row>
    <row r="77" spans="1:9" s="26" customFormat="1" x14ac:dyDescent="0.2">
      <c r="H77" s="27"/>
    </row>
    <row r="78" spans="1:9" s="26" customFormat="1" x14ac:dyDescent="0.2">
      <c r="H78" s="27"/>
    </row>
    <row r="79" spans="1:9" s="26" customFormat="1" x14ac:dyDescent="0.2">
      <c r="H79" s="27"/>
    </row>
    <row r="80" spans="1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3"/>
    </row>
    <row r="114" spans="8:8" s="26" customFormat="1" x14ac:dyDescent="0.2">
      <c r="H114" s="63"/>
    </row>
    <row r="115" spans="8:8" s="26" customFormat="1" x14ac:dyDescent="0.2">
      <c r="H115" s="63"/>
    </row>
    <row r="116" spans="8:8" s="26" customFormat="1" x14ac:dyDescent="0.2">
      <c r="H116" s="63"/>
    </row>
    <row r="117" spans="8:8" s="26" customFormat="1" x14ac:dyDescent="0.2">
      <c r="H117" s="63"/>
    </row>
    <row r="118" spans="8:8" s="26" customFormat="1" x14ac:dyDescent="0.2">
      <c r="H118" s="63"/>
    </row>
    <row r="119" spans="8:8" s="26" customFormat="1" x14ac:dyDescent="0.2">
      <c r="H119" s="63"/>
    </row>
    <row r="120" spans="8:8" s="26" customFormat="1" x14ac:dyDescent="0.2">
      <c r="H120" s="63"/>
    </row>
    <row r="121" spans="8:8" s="26" customFormat="1" x14ac:dyDescent="0.2">
      <c r="H121" s="63"/>
    </row>
    <row r="122" spans="8:8" s="26" customFormat="1" x14ac:dyDescent="0.2">
      <c r="H122" s="63"/>
    </row>
    <row r="123" spans="8:8" s="26" customFormat="1" x14ac:dyDescent="0.2">
      <c r="H123" s="63"/>
    </row>
    <row r="124" spans="8:8" s="26" customFormat="1" x14ac:dyDescent="0.2">
      <c r="H124" s="63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3"/>
    </row>
    <row r="189" spans="2:8" s="26" customFormat="1" x14ac:dyDescent="0.2">
      <c r="B189" s="64"/>
      <c r="C189" s="64"/>
      <c r="D189" s="64"/>
      <c r="E189" s="65"/>
      <c r="F189" s="65"/>
      <c r="G189" s="65"/>
      <c r="H189" s="63"/>
    </row>
    <row r="190" spans="2:8" s="26" customFormat="1" x14ac:dyDescent="0.2">
      <c r="G190" s="66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2020-10-29T21:15:12Z</dcterms:modified>
</cp:coreProperties>
</file>